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065" windowHeight="12375"/>
  </bookViews>
  <sheets>
    <sheet name="采购控制价" sheetId="1" r:id="rId1"/>
    <sheet name="工程项目造价汇总表" sheetId="3" r:id="rId2"/>
    <sheet name="单项工程造价汇总表" sheetId="4" r:id="rId3"/>
    <sheet name="单位工程造价汇总表" sheetId="5" r:id="rId4"/>
    <sheet name="分部分项工程量清单与计价表" sheetId="6" r:id="rId5"/>
    <sheet name="单价措施项目清单与计价表" sheetId="8" r:id="rId6"/>
    <sheet name="其他项目清单与计价汇总表" sheetId="9" r:id="rId7"/>
    <sheet name="暂列金额明细表" sheetId="10" r:id="rId8"/>
    <sheet name="专业工程暂估价明细表" sheetId="11" r:id="rId9"/>
    <sheet name="总承包服务费计价表" sheetId="12" r:id="rId10"/>
  </sheets>
  <definedNames>
    <definedName name="_xlnm._FilterDatabase" localSheetId="4" hidden="1">分部分项工程量清单与计价表!$A$5:$L$224</definedName>
    <definedName name="_xlnm.Print_Area" localSheetId="0">采购控制价!$A$1:$I$20</definedName>
    <definedName name="_xlnm.Print_Area" localSheetId="3">单位工程造价汇总表!$A$1:$D$67</definedName>
    <definedName name="_xlnm.Print_Titles" localSheetId="4">分部分项工程量清单与计价表!$1:$4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<sst xmlns="http://schemas.openxmlformats.org/spreadsheetml/2006/main" count="1486" uniqueCount="603">
  <si>
    <t/>
  </si>
  <si>
    <t>福州机场高速公路机场收费站（出入口）服务区工程项目室外工程施工劳务分包施工协作队伍选择工程</t>
  </si>
  <si>
    <t>采 购 控 制 价</t>
  </si>
  <si>
    <t>招标控制价(小写):</t>
  </si>
  <si>
    <t>元</t>
  </si>
  <si>
    <t>其中：甲供材料费</t>
  </si>
  <si>
    <t>/</t>
  </si>
  <si>
    <t>(大写):</t>
  </si>
  <si>
    <t>肆佰捌拾叁万捌仟柒佰捌拾捌元玖角柒分</t>
  </si>
  <si>
    <t>编制人：</t>
  </si>
  <si>
    <t>审核人：</t>
  </si>
  <si>
    <t>工程项目造价汇总表</t>
  </si>
  <si>
    <t>工程名称:福州机场高速公路机场收费站（出入口）服务区工程项目室外工程施工劳务分包施工协作队伍选择</t>
  </si>
  <si>
    <t>第1页 共1页</t>
  </si>
  <si>
    <t>序号</t>
  </si>
  <si>
    <t>单项工程名称</t>
  </si>
  <si>
    <t>金额(元)</t>
  </si>
  <si>
    <t>其中:
安全文明施工费(元)</t>
  </si>
  <si>
    <t>1</t>
  </si>
  <si>
    <t>室外工程项目</t>
  </si>
  <si>
    <t>2</t>
  </si>
  <si>
    <t>智慧及夜景照明</t>
  </si>
  <si>
    <t>3</t>
  </si>
  <si>
    <t>标识、标牌、标线</t>
  </si>
  <si>
    <t>4</t>
  </si>
  <si>
    <t>安全生产费</t>
  </si>
  <si>
    <t>合  计</t>
  </si>
  <si>
    <t>单项工程造价汇总表</t>
  </si>
  <si>
    <t>工程名称：福州机场高速公路机场收费站（出入口）服务区工程项目室外工程施工劳务分包施工协作队伍选择  室外工程项目</t>
  </si>
  <si>
    <t>单位工程名称</t>
  </si>
  <si>
    <t xml:space="preserve"> 其中:
安全文明施工费(元)</t>
  </si>
  <si>
    <t>合        计</t>
  </si>
  <si>
    <t>工程名称：福州机场高速公路机场收费站（出入口）服务区工程项目室外工程施工劳务分包施工协作队伍选择  智慧及夜景照明</t>
  </si>
  <si>
    <t>工程名称：福州机场高速公路机场收费站（出入口）服务区工程项目室外工程施工劳务分包施工协作队伍选择  标识、标牌、标线</t>
  </si>
  <si>
    <t>工程名称：福州机场高速公路机场收费站（出入口）服务区工程项目室外工程施工劳务分包施工协作队伍选择  安全生产费</t>
  </si>
  <si>
    <t>单位工程造价汇总表</t>
  </si>
  <si>
    <t>工程名称：福州机场高速公路机场收费站（出入口）服务区工程项目室外工程施工劳务分包施工协作队伍选择  室外工程项目  室外工程项目</t>
  </si>
  <si>
    <t>第1页 共2页</t>
  </si>
  <si>
    <t>汇 总 内 容</t>
  </si>
  <si>
    <t>金 额(元)</t>
  </si>
  <si>
    <t>分部分项工程费</t>
  </si>
  <si>
    <t>1.1</t>
  </si>
  <si>
    <t>场地土石方</t>
  </si>
  <si>
    <t xml:space="preserve"> </t>
  </si>
  <si>
    <t>1.2</t>
  </si>
  <si>
    <t>硬化、停车场、花池、水池、栏杆</t>
  </si>
  <si>
    <t>1.3</t>
  </si>
  <si>
    <t>进出服务区专用车道改造（护栏在交安工程计列）</t>
  </si>
  <si>
    <t>1.4</t>
  </si>
  <si>
    <t>围墙</t>
  </si>
  <si>
    <t>1.5</t>
  </si>
  <si>
    <t>室外供配电、照明</t>
  </si>
  <si>
    <t>1.6</t>
  </si>
  <si>
    <t>室外给排水、消防</t>
  </si>
  <si>
    <t>1.7</t>
  </si>
  <si>
    <t>充电桩</t>
  </si>
  <si>
    <t>1.8</t>
  </si>
  <si>
    <t>外供电工程</t>
  </si>
  <si>
    <t>措施项目费</t>
  </si>
  <si>
    <t>2.1</t>
  </si>
  <si>
    <t>总价措施项目费</t>
  </si>
  <si>
    <t>2.1.1</t>
  </si>
  <si>
    <t>安全文明施工费</t>
  </si>
  <si>
    <t>2.1.2</t>
  </si>
  <si>
    <t>其他总价措施费</t>
  </si>
  <si>
    <t>2.1.3</t>
  </si>
  <si>
    <t>防尘喷雾措施费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</si>
  <si>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</si>
  <si>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</si>
  <si>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</si>
  <si>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</si>
  <si>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</si>
  <si>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</si>
  <si>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</si>
  <si>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</si>
  <si>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</si>
  <si>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</si>
  <si>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工程名称：福州机场高速公路机场收费站（出入口）服务区工程项目室外工程施工劳务分包施工协作队伍选择  智慧及夜景照明  智慧及夜景照明</t>
  </si>
  <si>
    <t>绿化</t>
  </si>
  <si>
    <t>夜景照明工程</t>
  </si>
  <si>
    <t>工程名称：福州机场高速公路机场收费站（出入口）服务区工程项目室外工程施工劳务分包施工协作队伍选择  标识、标牌、标线  标识、标牌、标线</t>
  </si>
  <si>
    <t>工程名称：福州机场高速公路机场收费站（出入口）服务区工程项目室外工程施工劳务分包施工协作队伍选择 安全生产费</t>
  </si>
  <si>
    <t>第2页 共2页</t>
  </si>
  <si>
    <t>分部分项工程量清单与计价表</t>
  </si>
  <si>
    <t>工程名称：福州机场高速公路机场收费站（出入口）服务区工程项目室外工程施工劳务分包施工协作队伍选择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</si>
  <si>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</si>
  <si>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</si>
  <si>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</si>
  <si>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</si>
  <si>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</si>
  <si>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</si>
  <si>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</si>
  <si>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</si>
  <si>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r>
      <rPr>
        <sz val="11"/>
        <rFont val="宋体"/>
        <charset val="134"/>
      </rPr>
      <t>单位工程</t>
    </r>
    <r>
      <rPr>
        <sz val="11"/>
        <rFont val="Calibri"/>
        <charset val="134"/>
      </rPr>
      <t>(17</t>
    </r>
    <r>
      <rPr>
        <sz val="11"/>
        <rFont val="宋体"/>
        <charset val="134"/>
      </rPr>
      <t>房屋建筑与装饰</t>
    </r>
    <r>
      <rPr>
        <sz val="11"/>
        <rFont val="Calibri"/>
        <charset val="134"/>
      </rPr>
      <t>)</t>
    </r>
  </si>
  <si>
    <r>
      <rPr>
        <sz val="11"/>
        <rFont val="宋体"/>
        <charset val="134"/>
      </rPr>
      <t>分项工程</t>
    </r>
    <r>
      <rPr>
        <sz val="11"/>
        <rFont val="Calibri"/>
        <charset val="134"/>
      </rPr>
      <t>(17</t>
    </r>
    <r>
      <rPr>
        <sz val="11"/>
        <rFont val="宋体"/>
        <charset val="134"/>
      </rPr>
      <t>房屋建筑与装饰</t>
    </r>
    <r>
      <rPr>
        <sz val="11"/>
        <rFont val="Calibri"/>
        <charset val="134"/>
      </rPr>
      <t>)</t>
    </r>
  </si>
  <si>
    <t>040701001005</t>
  </si>
  <si>
    <t>场地平整</t>
  </si>
  <si>
    <t>(1)场地平整
(2)按设计要求</t>
  </si>
  <si>
    <t>m2</t>
  </si>
  <si>
    <t>040103002047</t>
  </si>
  <si>
    <t>余方弃置</t>
  </si>
  <si>
    <t>(1)清表土
(2)20km</t>
  </si>
  <si>
    <t>m3</t>
  </si>
  <si>
    <t>040101001005</t>
  </si>
  <si>
    <t>挖一般土方</t>
  </si>
  <si>
    <t>(1)土壤类别:三类土
(2)挖土深度:按设计要求</t>
  </si>
  <si>
    <t>040103001068</t>
  </si>
  <si>
    <t>填方</t>
  </si>
  <si>
    <t>(1)按设计要求
(2)利用土方
(3)按设计要求
(4)三类土</t>
  </si>
  <si>
    <t>040103002043</t>
  </si>
  <si>
    <t>余方弃置（土方外购）</t>
  </si>
  <si>
    <t>(1)废弃料品种:三类土
(2)运距:暂按20km</t>
  </si>
  <si>
    <t>041001001008</t>
  </si>
  <si>
    <t>拆除路面</t>
  </si>
  <si>
    <t>(1)水泥混凝土
(2)26cm</t>
  </si>
  <si>
    <t>041001003013</t>
  </si>
  <si>
    <t>拆除基层</t>
  </si>
  <si>
    <t>(1)水泥稳定碎石
(2)20cm
(3)基层</t>
  </si>
  <si>
    <t>041001003014</t>
  </si>
  <si>
    <t>(1)集配碎石
(2)16cm
(3)基层</t>
  </si>
  <si>
    <t>BC048</t>
  </si>
  <si>
    <t>拆除围墙</t>
  </si>
  <si>
    <t>(1)拆除围墙</t>
  </si>
  <si>
    <t>m</t>
  </si>
  <si>
    <t>BC049</t>
  </si>
  <si>
    <t>拆除水沟</t>
  </si>
  <si>
    <t>(1)拆除水沟</t>
  </si>
  <si>
    <t>BC050</t>
  </si>
  <si>
    <t>拆除收费岛</t>
  </si>
  <si>
    <t>(1)拆除收费岛</t>
  </si>
  <si>
    <t>个</t>
  </si>
  <si>
    <t>040103002044</t>
  </si>
  <si>
    <t>(1)石渣
(2)20km</t>
  </si>
  <si>
    <t>分部小计</t>
  </si>
  <si>
    <t>040204002010</t>
  </si>
  <si>
    <t>人行道块料铺设</t>
  </si>
  <si>
    <t>(1)块料品种、规格:花岗岩40mm厚，按样式铺贴
(2)30厚1：3干硬性水泥砂浆结合层
(3)基础、垫层：材料品种、厚度:150厚C20混凝土垫层
(4)素土夯实，压实度≥90%
(5)广场铺砖</t>
  </si>
  <si>
    <t>040204002011</t>
  </si>
  <si>
    <t>040202015001</t>
  </si>
  <si>
    <t>水泥稳定碎（砾）石</t>
  </si>
  <si>
    <t>(1)水泥含量:5%
(2)石料规格:水泥稳定碎石
(3)厚度:200mm</t>
  </si>
  <si>
    <t>040202015002</t>
  </si>
  <si>
    <t>(1)水泥含量:3%
(2)石料规格:水泥稳定碎石底
(3)厚度:200mm</t>
  </si>
  <si>
    <t>040202011011</t>
  </si>
  <si>
    <t>碎石</t>
  </si>
  <si>
    <t>(1)150mm
(2)级配碎石
(3)路床(槽)整形(路床碾压检验)</t>
  </si>
  <si>
    <t>040203007007</t>
  </si>
  <si>
    <t>水泥混凝土</t>
  </si>
  <si>
    <t>(1)车行道
(2)260厚4.5MPa混凝土</t>
  </si>
  <si>
    <t>040202015018</t>
  </si>
  <si>
    <t>(1)水泥含量:5%
(2)石料规格:按设计要求
(3)厚度:200mm</t>
  </si>
  <si>
    <t>040202011012</t>
  </si>
  <si>
    <t>(1)160mm
(2)级配碎石</t>
  </si>
  <si>
    <t>040203008002</t>
  </si>
  <si>
    <t>块料面层</t>
  </si>
  <si>
    <t>(1)块料品种、规格:60厚透水砖、粗砂灌缝
(2)垫层：材料品种厚度、强度等级:30厚中砂找平层、150厚透水水泥混凝土（抗压强度≥20MPa）
(3)80厚天然砂砾
(4)素土夯实，90%＜压实度&lt;93%</t>
  </si>
  <si>
    <t>040204004005</t>
  </si>
  <si>
    <t>安砌侧（平、缘）石</t>
  </si>
  <si>
    <t>(1)材料品种、规格:1200*350*200芝麻灰荔枝面花岗岩，30厚1：3水泥砂浆结合层
(2)基础、垫层：材料品种、厚度:100厚C25混凝土垫层+200厚碎石垫层
(3)素土夯实，压实系数≥94%
(4)绿化场地与车行道路-立缘石 大样A</t>
  </si>
  <si>
    <t>010805004005</t>
  </si>
  <si>
    <t>电动伸缩门</t>
  </si>
  <si>
    <t>(1)门代号及洞口尺寸:电动单向伸缩门 (B=7500,H=1800,单向开启明装式)
(2)门材质:不锈钢伸缩门
(3)启动装置的品种、规格:电动不锈钢门自动装置</t>
  </si>
  <si>
    <t>樘</t>
  </si>
  <si>
    <t>040501017006</t>
  </si>
  <si>
    <t>混凝土方沟</t>
  </si>
  <si>
    <t>(1)C20混凝土
(2)C25混凝土盖板
(3)C15混凝土垫层
(4)内径0.6*0.67m</t>
  </si>
  <si>
    <t>010507003019</t>
  </si>
  <si>
    <t>电缆沟、地沟、明暗沟</t>
  </si>
  <si>
    <t>(1)详12J003  10/A3
(2)C20混凝土暗沟 
(3)混凝土盖板250*300</t>
  </si>
  <si>
    <t>BC053</t>
  </si>
  <si>
    <t>花池</t>
  </si>
  <si>
    <t>040204007005</t>
  </si>
  <si>
    <t>树池砌筑</t>
  </si>
  <si>
    <t>(1)石质路沿石0.15*0.2m
(2)1.5*1.5m</t>
  </si>
  <si>
    <t>BC054</t>
  </si>
  <si>
    <t>景观水池</t>
  </si>
  <si>
    <t>011107001007</t>
  </si>
  <si>
    <t>石材台阶面</t>
  </si>
  <si>
    <t>(1)结合层材料种类:30厚1：3水泥砂浆结合层
(2)面层材料品种、规格、颜色:1600*300宽 15厚锈石花岗岩火烧面</t>
  </si>
  <si>
    <t>010507004002</t>
  </si>
  <si>
    <t>台阶</t>
  </si>
  <si>
    <t>(1)60厚C25混凝土,台阶面向外坡1%
(2)300厚粒径10-40卵石M2.5混合砂浆分两步灌注,宽出面层
(3)素土夯实/回填土夯实(夯实系数&gt;93%)</t>
  </si>
  <si>
    <t>011503001013</t>
  </si>
  <si>
    <t>金属扶手、栏杆、栏板</t>
  </si>
  <si>
    <t>(1)不锈钢栏杆参12J003-2A/B13（高1050）</t>
  </si>
  <si>
    <t>040501017007</t>
  </si>
  <si>
    <t>边沟</t>
  </si>
  <si>
    <t>040203007008</t>
  </si>
  <si>
    <t>041001001009</t>
  </si>
  <si>
    <t>(1)混凝土
(2)260mm</t>
  </si>
  <si>
    <t>040103002045</t>
  </si>
  <si>
    <t>(1)石渣
(2)20km以内</t>
  </si>
  <si>
    <t>041001001010</t>
  </si>
  <si>
    <t>040103002046</t>
  </si>
  <si>
    <t>010501001052</t>
  </si>
  <si>
    <t>垫层</t>
  </si>
  <si>
    <t>(1)混凝土种类（商品混凝土、现场拌制，泵送、非泵送）:非泵送商品混凝土
(2)混凝土强度等级:C15</t>
  </si>
  <si>
    <t>010501002002</t>
  </si>
  <si>
    <t>带形基础</t>
  </si>
  <si>
    <t>(1)混凝土种类（商品混凝土、现场拌制，泵送、非泵送）:非泵送商品混凝土
(2)混凝土强度等级:C25</t>
  </si>
  <si>
    <t>010401003007</t>
  </si>
  <si>
    <t>实心砖墙</t>
  </si>
  <si>
    <t>(1)砖品种、规格、强度等级:非粘土烧结实心砖240×115×53
(2)墙体类型、砌筑高度:1.5米以内
(3)砂浆强度等级、配合比:M5混合砂浆</t>
  </si>
  <si>
    <t>010401009006</t>
  </si>
  <si>
    <t>实心砖柱</t>
  </si>
  <si>
    <t>(1)砖品种、规格、强度等级:非粘土烧结实心砖240×115×53
(2)柱类型、砌筑高度:2.1m
(3)砂浆强度等级、配合比:M5混合砂浆</t>
  </si>
  <si>
    <t>010507005007</t>
  </si>
  <si>
    <t>压顶</t>
  </si>
  <si>
    <t>(1)断面尺寸:80厚
(2)混凝土种类（商品混凝土、现场拌制，泵送、非泵送）:非泵送商品混凝土
(3)混凝土强度等级:C20</t>
  </si>
  <si>
    <t>010101003008</t>
  </si>
  <si>
    <t>挖沟槽土方</t>
  </si>
  <si>
    <t>(1)土壤类别:三类土
(2)挖土深度:1米以内
(3)人工配合机械挖土</t>
  </si>
  <si>
    <t>010103001017</t>
  </si>
  <si>
    <t>回填方</t>
  </si>
  <si>
    <t>(1)符合设计要求
(2)回填工程(填土人工夯实 槽坑)</t>
  </si>
  <si>
    <t>010515001032</t>
  </si>
  <si>
    <t>现浇构件钢筋</t>
  </si>
  <si>
    <t>(1)钢筋种类、规格:现浇构件圆钢筋HPB300以内(直径6mm)</t>
  </si>
  <si>
    <t>t</t>
  </si>
  <si>
    <t>010504001007</t>
  </si>
  <si>
    <t>直形墙</t>
  </si>
  <si>
    <t>011201001071</t>
  </si>
  <si>
    <t>墙面一般抹灰</t>
  </si>
  <si>
    <t>(1)底层厚度、砂浆配合比:9厚1：3水泥砂浆找平层
(2)面层厚度、砂浆配合比:5厚1：2.5水泥砂浆</t>
  </si>
  <si>
    <t>011202001020</t>
  </si>
  <si>
    <t>柱、梁面一般抹灰</t>
  </si>
  <si>
    <t>(1)柱（梁）体类型:矩形柱
(2)底层厚度、砂浆配合比:14厚1：3水泥砂浆找平层
(3)面层厚度、砂浆配合比:6厚1：2.5水泥砂浆</t>
  </si>
  <si>
    <t>011406001065</t>
  </si>
  <si>
    <t>抹灰面油漆涂料</t>
  </si>
  <si>
    <t>(1)部位:围墙柱面
(2)腻子种类、遍数:刮腻子两遍
(3)油漆涂料品种、遍数（或厚度）:白色外墙涂料</t>
  </si>
  <si>
    <t>011503001015</t>
  </si>
  <si>
    <t>(1)成品栏杆安装(铁艺栏杆) 参12J003-1/F20（高1500）</t>
  </si>
  <si>
    <t>040309009006</t>
  </si>
  <si>
    <t>排（泄）水管</t>
  </si>
  <si>
    <t>(1)材料品种:钢管泄水管
(2)管径:Φ70mm</t>
  </si>
  <si>
    <t>010501003014</t>
  </si>
  <si>
    <t>独立基础</t>
  </si>
  <si>
    <t>010501001053</t>
  </si>
  <si>
    <t>010502001009</t>
  </si>
  <si>
    <t>矩形柱</t>
  </si>
  <si>
    <t>010515001033</t>
  </si>
  <si>
    <t>(1)钢筋种类、规格:现浇构件带肋钢筋HRB400以内(直径≤10mm)</t>
  </si>
  <si>
    <t>010515001034</t>
  </si>
  <si>
    <t>(1)钢筋种类、规格:现浇构件带肋钢筋HRB400以内(直径12mm)</t>
  </si>
  <si>
    <t>010101004008</t>
  </si>
  <si>
    <t>挖基坑土方</t>
  </si>
  <si>
    <t>(1)土壤类别:三类土
(2)挖土深度:1米以内</t>
  </si>
  <si>
    <t>010103001018</t>
  </si>
  <si>
    <t>011202001021</t>
  </si>
  <si>
    <t>011406001066</t>
  </si>
  <si>
    <t>(1)部位:围墙柱面
(2)腻子种类、遍数:刮耐水腻子两遍
(3)油漆涂料品种、遍数（或厚度）:白色外墙涂料</t>
  </si>
  <si>
    <t>010802004006</t>
  </si>
  <si>
    <t>防盗门</t>
  </si>
  <si>
    <t>(1)门框、扇材质:铁艺门 900*2100mm</t>
  </si>
  <si>
    <t>040803003015</t>
  </si>
  <si>
    <t>电缆排管</t>
  </si>
  <si>
    <t>(1)材质:镀锌焊接钢管
(2)规格:G100
(3)名称:电缆排管
(4)型号:G100
(5)垫层、基础：厚度、材料品种、强度等级:10CM砂垫层
(6)排管排列形式:17G100</t>
  </si>
  <si>
    <t>040803003016</t>
  </si>
  <si>
    <t>(1)材质:镀锌焊接钢管
(2)规格:G100
(3)名称:电缆排管
(4)型号:G100
(5)垫层、基础：厚度、材料品种、强度等级:10CM砂垫层
(6)排管排列形式:7G100</t>
  </si>
  <si>
    <t>030413004008</t>
  </si>
  <si>
    <t>管道包封</t>
  </si>
  <si>
    <t>(1)混凝土强度等级:C20
(2)4*4
(3)名称:预拌非泵送细石混凝土包封</t>
  </si>
  <si>
    <t>030413004009</t>
  </si>
  <si>
    <t>(1)混凝土强度等级:C20
(2)规格:2*5
(3)名称:预拌非泵送细石混凝土包封</t>
  </si>
  <si>
    <t>030404017111</t>
  </si>
  <si>
    <t>配电箱</t>
  </si>
  <si>
    <t>(1)名称:成套配电箱安装 AL2
(2)型号:路灯微机控制箱 KTJSQ-50/3.10-D-I</t>
  </si>
  <si>
    <t>台</t>
  </si>
  <si>
    <t>030408006041</t>
  </si>
  <si>
    <t>电力电缆头</t>
  </si>
  <si>
    <t>(1)电缆头-YJY-5×25</t>
  </si>
  <si>
    <t>030408006042</t>
  </si>
  <si>
    <t>(1)电缆头YJV-5×16</t>
  </si>
  <si>
    <t>030408006043</t>
  </si>
  <si>
    <t>(1)电缆头YJV-4×50</t>
  </si>
  <si>
    <t>030408006044</t>
  </si>
  <si>
    <t>(1)电缆头YJV-4×120</t>
  </si>
  <si>
    <t>030408006045</t>
  </si>
  <si>
    <t>(1)电缆头YJV-4×185</t>
  </si>
  <si>
    <t>030408006046</t>
  </si>
  <si>
    <t>(1)电缆头YJV-5×10</t>
  </si>
  <si>
    <t>040805002009</t>
  </si>
  <si>
    <t>中杆照明灯</t>
  </si>
  <si>
    <t>(1)名称:中杆灯(单侧支架式)
(2)型号:6x300W  H=15M
(3)接地要求:镀锌角钢接地极L75×5×2500 3根 ，扁钢60*5
(4)附件配置:地脚螺栓M30*138cm*12
(5)光源数量:6盏
(6)垫层、基础：厚度、材料品种、强度等级:C30混凝土基础
(7)灯杆材质、高度:拉伸铝型材、热浸镀锌防腐处理，H=20m
(8)编号要求:灯杆底部设两个杆顶灯具控制回路</t>
  </si>
  <si>
    <t>套</t>
  </si>
  <si>
    <t>040805002010</t>
  </si>
  <si>
    <t>(1)名称:中杆灯(单侧支架式)
(2)型号:3*300W  H=15M
(3)接地要求:镀锌角钢接地极L75×5×2500 3根 ，扁钢60*5
(4)附件配置:地脚螺栓M30*138cm*12
(5)光源数量:6盏
(6)垫层、基础：厚度、材料品种、强度等级:C30混凝土基础
(7)灯杆材质、高度:拉伸铝型材、热浸镀锌防腐处理，H=20m
(8)编号要求:灯杆底部设两个杆顶灯具控制回路</t>
  </si>
  <si>
    <t>040101002019</t>
  </si>
  <si>
    <t>(1)土壤类别:三类土
(2)挖土深度:2m以内</t>
  </si>
  <si>
    <t>040103001055</t>
  </si>
  <si>
    <t>(1)填方粒径要求:符合设计要求
(2)填方来源、运距:利用开挖
(3)密实度要求:按设计要求
(4)填方材料品种:三类土</t>
  </si>
  <si>
    <t>040103002033</t>
  </si>
  <si>
    <t>(1)废弃料品种:三类土
(2)运距:投标单位自行考虑</t>
  </si>
  <si>
    <t>040504002009</t>
  </si>
  <si>
    <t>混凝土井</t>
  </si>
  <si>
    <t>(1)12#人孔井
(2)混凝土强度等级:C30钢筋砼
(3)垫层、基础材质及厚度:C10素混凝土
(4)井盖、井圈材质及规格:钢纤维井盖 φ700
(5)钢筋制作、安装</t>
  </si>
  <si>
    <t>座</t>
  </si>
  <si>
    <t>040504002010</t>
  </si>
  <si>
    <t>(1)90*120手孔井 
(2)混凝土强度等级:C30钢筋砼
(3)垫层、基础材质及厚度:C15素混凝土
(4)井盖、井圈材质及规格:钢纤维井盖 φ700
(5)钢筋制作、安装</t>
  </si>
  <si>
    <t>030408001071</t>
  </si>
  <si>
    <t>电力电缆</t>
  </si>
  <si>
    <t>(1)室内铜芯电力电缆敷设-YJY-4*240+1*120</t>
  </si>
  <si>
    <t>030408001075</t>
  </si>
  <si>
    <t>(1)室内铜芯电力电缆敷设-YJY-4*150+1*70</t>
  </si>
  <si>
    <t>030408001072</t>
  </si>
  <si>
    <t>(1)室内铜芯电力电缆敷设-YJY-4×120+1×70</t>
  </si>
  <si>
    <t>030408001073</t>
  </si>
  <si>
    <t>(1)室内铜芯电力电缆敷设-YJY-4×95+1×50</t>
  </si>
  <si>
    <t>030408001074</t>
  </si>
  <si>
    <t>(1)室内铜芯电力电缆敷设-YJY-4×50+1×25</t>
  </si>
  <si>
    <t>030408001076</t>
  </si>
  <si>
    <t>(1)室内铜芯电力电缆敷设-YJY-4×25+1×16</t>
  </si>
  <si>
    <t>030408001069</t>
  </si>
  <si>
    <t>(1)型号:YJV
(2)规格:5*10
(3)材质:铜芯
(4)名称:电力电缆</t>
  </si>
  <si>
    <t>030408001079</t>
  </si>
  <si>
    <t>(1)电力电缆敷设 WDZBN-YJY-4*240+1×120</t>
  </si>
  <si>
    <t>030408001078</t>
  </si>
  <si>
    <t>(1)电力电缆敷设 WDZBN-YJY-4*185+1×95</t>
  </si>
  <si>
    <t>030408001077</t>
  </si>
  <si>
    <t>(1)电力电缆敷设 WDZBN-YJY-5*16</t>
  </si>
  <si>
    <t>030408001080</t>
  </si>
  <si>
    <t>(1)型号:YJV
(2)规格:5*16
(3)材质:铜芯
(4)名称:电力电缆</t>
  </si>
  <si>
    <t>030411004073</t>
  </si>
  <si>
    <t>配线</t>
  </si>
  <si>
    <t>(1)规格:2*1.5
(2)型号:WDZCN-RYS</t>
  </si>
  <si>
    <t>030411004072</t>
  </si>
  <si>
    <t>(1)材质:铜芯线
(2)规格:2.5mm2
(3)型号:WDZCN-BYJ</t>
  </si>
  <si>
    <t>030411004074</t>
  </si>
  <si>
    <t>(1)材质:铜芯线
(2)规格:1.5mm2
(3)型号:WDZC-RY</t>
  </si>
  <si>
    <t>030411004076</t>
  </si>
  <si>
    <t>(1)规格:2x1.0
(2)型号:WDZC-RYYP</t>
  </si>
  <si>
    <t>030411001079</t>
  </si>
  <si>
    <t>配管</t>
  </si>
  <si>
    <t>(1)名称:钢管
(2)材质:焊接钢管
(3)规格:SC50
(4)配置形式:暗配
(5)接地要求:刷油、接地</t>
  </si>
  <si>
    <t>030411001080</t>
  </si>
  <si>
    <t>(1)材质:钢管
(2)规格:G100
(3)名称:焊接钢管
(4)接地要求:按设计及规范要求</t>
  </si>
  <si>
    <t>031003003042</t>
  </si>
  <si>
    <t>焊接法兰阀门</t>
  </si>
  <si>
    <t>(1)闸阀DN150</t>
  </si>
  <si>
    <t>031003011023</t>
  </si>
  <si>
    <t>法兰</t>
  </si>
  <si>
    <t>(1)碳钢平焊法兰安装DN100</t>
  </si>
  <si>
    <t>副</t>
  </si>
  <si>
    <t>031001007039</t>
  </si>
  <si>
    <t>复合管</t>
  </si>
  <si>
    <t>(1)室外钢塑复合管(螺纹连接)DN150
(2)管道消毒冲洗</t>
  </si>
  <si>
    <t>031201001038</t>
  </si>
  <si>
    <t>管道刷油</t>
  </si>
  <si>
    <t>(1)管道刷油
(2)冷底子油1遍,石油沥青二遍</t>
  </si>
  <si>
    <t>040101002020</t>
  </si>
  <si>
    <t>040103001056</t>
  </si>
  <si>
    <t>(1)按设计要求
(2)原土回填
(3)按设计要求</t>
  </si>
  <si>
    <t>040103001057</t>
  </si>
  <si>
    <t>(1)填方粒径要求:按设计要求
(2)密实度要求:按设计要求
(3)填方材料品种:回填砂</t>
  </si>
  <si>
    <t>040103001058</t>
  </si>
  <si>
    <t>(1)管道砂垫层100mm厚</t>
  </si>
  <si>
    <t>040103002034</t>
  </si>
  <si>
    <t>(1)废弃料品种:三类土
(2)运距:10KM</t>
  </si>
  <si>
    <t>040504001027</t>
  </si>
  <si>
    <t>砌筑井</t>
  </si>
  <si>
    <t>(1)阀门井
(2)重型球墨铸铁井盖Φ700
(3)具体做法详图集07MS101-2</t>
  </si>
  <si>
    <t>031003003043</t>
  </si>
  <si>
    <t>(1)闸阀DN400</t>
  </si>
  <si>
    <t>031003011024</t>
  </si>
  <si>
    <t>(1)碳钢平焊法兰安装DN200</t>
  </si>
  <si>
    <t>030901011005</t>
  </si>
  <si>
    <t>室外消火栓</t>
  </si>
  <si>
    <t>(1)室外消防栓SS100/65型</t>
  </si>
  <si>
    <t>031001001014</t>
  </si>
  <si>
    <t>镀锌钢管</t>
  </si>
  <si>
    <t>(1)室外镀锌钢管(螺纹连接) DN200</t>
  </si>
  <si>
    <t>031201001039</t>
  </si>
  <si>
    <t>040101002021</t>
  </si>
  <si>
    <t>040103001059</t>
  </si>
  <si>
    <t>040103001060</t>
  </si>
  <si>
    <t>040103001061</t>
  </si>
  <si>
    <t>040103002035</t>
  </si>
  <si>
    <t>040504001028</t>
  </si>
  <si>
    <t>030225002004</t>
  </si>
  <si>
    <t>水处理设备</t>
  </si>
  <si>
    <t>(1)地埋式污水处理系统(自带提升泵)(处理量Q=15T/d,5T/h)</t>
  </si>
  <si>
    <t>031004019004</t>
  </si>
  <si>
    <t>隔油器</t>
  </si>
  <si>
    <t>(1)不锈钢隔油器(成品)型号为HYGUZ-Ⅲ－1000</t>
  </si>
  <si>
    <t>040504008007</t>
  </si>
  <si>
    <t>整体化粪池</t>
  </si>
  <si>
    <t>(1)玻璃钢化粪池(V=9m3)</t>
  </si>
  <si>
    <t>031001006066</t>
  </si>
  <si>
    <t>塑料管</t>
  </si>
  <si>
    <t>(1)室外HDPE双壁波纹管(胶圈接口) DN200 环刚度SN8</t>
  </si>
  <si>
    <t>031001006067</t>
  </si>
  <si>
    <t>040101002022</t>
  </si>
  <si>
    <t>040103001062</t>
  </si>
  <si>
    <t>040103001063</t>
  </si>
  <si>
    <t>040103001064</t>
  </si>
  <si>
    <t>040103002036</t>
  </si>
  <si>
    <t>040504002007</t>
  </si>
  <si>
    <t>(1)污水检查井,平均深度1.189m
(2)重型球墨铸铁井盖Φ700
(3)具体做法详图集06MS201-3</t>
  </si>
  <si>
    <t>031001006068</t>
  </si>
  <si>
    <t>031001006069</t>
  </si>
  <si>
    <t>(1)室外HDPE双壁波纹管(胶圈接口) DN400 环刚度SN8</t>
  </si>
  <si>
    <t>031001006070</t>
  </si>
  <si>
    <t>(1)室外HDPE双壁波纹管(胶圈接口) DN500 环刚度SN8</t>
  </si>
  <si>
    <t>031001006071</t>
  </si>
  <si>
    <t>(1)室外HDPE双壁波纹管(胶圈接口) DN600 环刚度SN8</t>
  </si>
  <si>
    <t>040101002023</t>
  </si>
  <si>
    <t>040103001065</t>
  </si>
  <si>
    <t>040103001066</t>
  </si>
  <si>
    <t>040103001067</t>
  </si>
  <si>
    <t>040103002037</t>
  </si>
  <si>
    <t>040504002008</t>
  </si>
  <si>
    <t>(1)雨水检查井,平均深度1.886m
(2)重型球墨铸铁井盖Φ700
(3)具体做法详图集06MS201-3</t>
  </si>
  <si>
    <t>040504009004</t>
  </si>
  <si>
    <t>雨水口</t>
  </si>
  <si>
    <t>(1)雨水口
(2)详图集06MS201-8</t>
  </si>
  <si>
    <t>001001</t>
  </si>
  <si>
    <t>蓄水池</t>
  </si>
  <si>
    <t>(1)200T雨水回用池
(2)基础(C20预拌泵送普通混凝土 垫层)
(3)C25钢筋混凝土底板</t>
  </si>
  <si>
    <t>BC042</t>
  </si>
  <si>
    <t>(1)充电桩
(2)按实际施工量据实计量结算支付</t>
  </si>
  <si>
    <t>030402018003</t>
  </si>
  <si>
    <t>组合型成套箱式变电站</t>
  </si>
  <si>
    <t>(1)名称:箱式变压器 
(2)容量(kV·A):400kVA
(3)基础规格、浇筑材质:详箱变基础施工图“SZGC-D01-05”</t>
  </si>
  <si>
    <t>030414001011</t>
  </si>
  <si>
    <t>电力变压器系统</t>
  </si>
  <si>
    <t>(1)名称:组合型成套箱式变电站系统调试
(2)容量(kV·A):400kVA</t>
  </si>
  <si>
    <t>系统</t>
  </si>
  <si>
    <t>030414001012</t>
  </si>
  <si>
    <t>(1)名称:“五防”系统调试(配电室)</t>
  </si>
  <si>
    <t>040307007003</t>
  </si>
  <si>
    <t>其他钢构件</t>
  </si>
  <si>
    <t>(1)部位:箱变围栏制作图
(2)材料品种、规格:详“SZGC-D01-06”</t>
  </si>
  <si>
    <t>03B006</t>
  </si>
  <si>
    <t>防火封堵</t>
  </si>
  <si>
    <t>项</t>
  </si>
  <si>
    <t>030409002028</t>
  </si>
  <si>
    <t>接地母线</t>
  </si>
  <si>
    <t>(1)规格:50*5
(2)材质:热镀锌扁钢
(3)名称:接地母线
(4)安装部位:室外</t>
  </si>
  <si>
    <t>030409001005</t>
  </si>
  <si>
    <t>接地极</t>
  </si>
  <si>
    <t>(1)规格:50x50x5
(2)材质:镀锌角钢
(3)名称:接地极
(4)土质:普通土</t>
  </si>
  <si>
    <t>根/块</t>
  </si>
  <si>
    <t>030414011003</t>
  </si>
  <si>
    <t>接地装置</t>
  </si>
  <si>
    <t>(1)类别:接地网
(2)名称:接地系统测试</t>
  </si>
  <si>
    <t>030408001243</t>
  </si>
  <si>
    <t>(1)型号:YJV22-
(2)规格:3*95
(3)材质:铜芯
(4)名称:电力电缆
(5)电压等级(kV):8.7/15kV-
(6)敷设方式、部位:室外</t>
  </si>
  <si>
    <t>030408006034</t>
  </si>
  <si>
    <t>(1)规格:3*95
(2)名称:冷缩式高压电缆终端
(3)安装部位:户外
(4)型号:YJV22-
(5)电压等级(kV):8.7/15kV-
(6)材质、类型:铜芯</t>
  </si>
  <si>
    <t>030408006035</t>
  </si>
  <si>
    <t>(1)规格:3*95
(2)名称:冷缩式高压电缆终端
(3)安装部位:户内
(4)型号:YJV22-
(5)电压等级(kV):8.7/15kV-
(6)材质、类型:铜芯</t>
  </si>
  <si>
    <t>030408003015</t>
  </si>
  <si>
    <t>电缆保护管</t>
  </si>
  <si>
    <t>(1)材质:增强波纹套管MPP
(2)规格:φ150
(3)名称:电缆保护管
(4)敷设方式:埋地</t>
  </si>
  <si>
    <t>040504001015</t>
  </si>
  <si>
    <t>(1)电力工井施工详图  1000*1000*1000mm 具体做法详“SZGC-D01-09”</t>
  </si>
  <si>
    <t>041001001003</t>
  </si>
  <si>
    <t>040203007003</t>
  </si>
  <si>
    <t>(1)厚度:200mm
(2)混凝土强度等级:C20混凝土</t>
  </si>
  <si>
    <t>030413004007</t>
  </si>
  <si>
    <t>(1)混凝土强度等级:C20
(2)名称:管道包封</t>
  </si>
  <si>
    <t>040501020003</t>
  </si>
  <si>
    <t>警示（示踪）带铺设</t>
  </si>
  <si>
    <t>(1)规格:警示带</t>
  </si>
  <si>
    <t>040305001011</t>
  </si>
  <si>
    <t>(1)厚度:100mm
(2)材料品种、规格:砂</t>
  </si>
  <si>
    <t>040103001042</t>
  </si>
  <si>
    <t>(1)填方来源、运距:外购
(2)密实度要求:按设计及规范要求
(3)填方材料品种:砂</t>
  </si>
  <si>
    <t>040103002027</t>
  </si>
  <si>
    <t>(1)废弃料品种:余方弃置
(2)运距:28KM</t>
  </si>
  <si>
    <r>
      <rPr>
        <sz val="11"/>
        <rFont val="宋体"/>
        <charset val="134"/>
      </rPr>
      <t>单项工程</t>
    </r>
    <r>
      <rPr>
        <sz val="11"/>
        <rFont val="Calibri"/>
        <charset val="134"/>
      </rPr>
      <t>(17</t>
    </r>
    <r>
      <rPr>
        <sz val="11"/>
        <rFont val="宋体"/>
        <charset val="134"/>
      </rPr>
      <t>房屋建筑与装饰</t>
    </r>
    <r>
      <rPr>
        <sz val="11"/>
        <rFont val="Calibri"/>
        <charset val="134"/>
      </rPr>
      <t>)</t>
    </r>
  </si>
  <si>
    <t>BC043</t>
  </si>
  <si>
    <t>(1)绿化
(2)绿化工程据图纸总价包干</t>
  </si>
  <si>
    <r>
      <rPr>
        <sz val="11"/>
        <rFont val="宋体"/>
        <charset val="134"/>
      </rPr>
      <t>分项工程</t>
    </r>
    <r>
      <rPr>
        <sz val="11"/>
        <rFont val="Calibri"/>
        <charset val="134"/>
      </rPr>
      <t>(17</t>
    </r>
    <r>
      <rPr>
        <sz val="11"/>
        <rFont val="宋体"/>
        <charset val="134"/>
      </rPr>
      <t>安装</t>
    </r>
    <r>
      <rPr>
        <sz val="11"/>
        <rFont val="Calibri"/>
        <charset val="134"/>
      </rPr>
      <t>)</t>
    </r>
  </si>
  <si>
    <t>040805001003</t>
  </si>
  <si>
    <t>常规照明灯</t>
  </si>
  <si>
    <t>(1)名称:单臂路灯
(2)型号:LED-1×250W  H=9M 无挑臂
(3)接地要求:镀锌角钢接地极L50×5×2500
(4)附件配置:地脚螺栓M22*120cm*4
(5)光源数量:1盏
(6)垫层、基础：厚度、材料品种、强度等级:C30混凝土基础
(7)灯杆材质、高度:拉伸铝型材、热浸镀锌防腐处理，H=9m</t>
  </si>
  <si>
    <t>040805004002</t>
  </si>
  <si>
    <t>景观照明灯</t>
  </si>
  <si>
    <t>(1)名称:庭院灯
(2)型号:1X70W金卤灯, H=4m
(3)安装形式:无筋混凝土基础
(4)接地要求:按设计要求</t>
  </si>
  <si>
    <t>040101003004</t>
  </si>
  <si>
    <t>040103001038</t>
  </si>
  <si>
    <t>040103002022</t>
  </si>
  <si>
    <t>B015</t>
  </si>
  <si>
    <t>夜景亮化</t>
  </si>
  <si>
    <t>（夜景亮化工程据图纸总价包干）</t>
  </si>
  <si>
    <t>040205006004</t>
  </si>
  <si>
    <t>标线</t>
  </si>
  <si>
    <t>(1)工艺:白色反光型热熔漆
(2)线型:车行道边缘线、车行分界线
(3)线宽:15cm</t>
  </si>
  <si>
    <t>040205006005</t>
  </si>
  <si>
    <t>(1)工艺:黄色反光型热熔漆
(2)线型:中心双黄线
(3)线宽:15cm</t>
  </si>
  <si>
    <t>040205006006</t>
  </si>
  <si>
    <t>(1)工艺:白色反光型热熔漆
(2)线型:减速震荡标线
(3)线宽:20cm</t>
  </si>
  <si>
    <t>040205008003</t>
  </si>
  <si>
    <t>横道线</t>
  </si>
  <si>
    <t>(1)停止线
(2)反光型热熔漆
(3)线宽:20cm</t>
  </si>
  <si>
    <t>040205008004</t>
  </si>
  <si>
    <t>(1)形式:4mm厚人行横道线
(2)材料品种:白色反光型热熔漆
(3)线宽:45cm</t>
  </si>
  <si>
    <t>040205007005</t>
  </si>
  <si>
    <t>标记</t>
  </si>
  <si>
    <t>(1)类型:左、右导向箭头
(2)材料品种:白色反光型热熔漆
(3)规格尺寸:详见设计图纸要求</t>
  </si>
  <si>
    <t>040205007006</t>
  </si>
  <si>
    <t>(1)类型:直行导向箭头
(2)材料品种:白色反光型热熔漆
(3)规格尺寸:详见设计图纸要求</t>
  </si>
  <si>
    <t>040205007007</t>
  </si>
  <si>
    <t>(1)类型:直左、直右导向箭头
(2)材料品种:白色反光型热熔漆
(3)规格尺寸:详见设计图纸要求</t>
  </si>
  <si>
    <t>040205007008</t>
  </si>
  <si>
    <t>(1)类型:停车让行标记
(2)材料品种:白色反光型热熔漆
(3)规格尺寸:2.5m*1m</t>
  </si>
  <si>
    <t>040205004009</t>
  </si>
  <si>
    <t>标志板</t>
  </si>
  <si>
    <t>(1)类型:指示标志
(2)材质、规格尺寸:倒三角形，边长900mm，3mm厚5A02铝
(3)板面反光膜等级:超强级反光膜
(4)滑动槽（5A02铝）
(5)螺栓、螺母等连接件
(6)详见设计图纸要求</t>
  </si>
  <si>
    <t>块</t>
  </si>
  <si>
    <t>040205004010</t>
  </si>
  <si>
    <t>(1)人行道警告标志
(2)正方形，边长800mm，3mm厚5A02铝
(3)超强级反光膜
(4)滑动槽（5A02铝）
(5)螺栓、螺母等连接件
(6)详见设计图纸要求</t>
  </si>
  <si>
    <t>040205004011</t>
  </si>
  <si>
    <t>(1)停车禁令标志
(2)八边形，φ800mm，3mm厚5A02铝
(3)超强级反光膜
(4)滑动槽（5A02铝）
(5)螺栓、螺母等连接件
(6)详见设计图纸要求</t>
  </si>
  <si>
    <t>040205004012</t>
  </si>
  <si>
    <t>(1)指示标志
(2)矩形，边长800*1200mm，3mm厚LF2铝
(3)超强级反光膜
(4)滑动槽（5A02铝）
(5)螺栓、螺母等连接件
(6)详见设计图纸要求</t>
  </si>
  <si>
    <t>040205004013</t>
  </si>
  <si>
    <t>(1)指示、禁令标志
(2)圆形，φ800mm，3mm厚5A02铝
(3)超强级反光膜
(4)滑动槽（5A02铝）
(5)螺栓、螺母等连接件
(6)详见设计图纸要求</t>
  </si>
  <si>
    <t>040205004014</t>
  </si>
  <si>
    <t>(1)路名牌
(2)矩形，边长400*1200mm，3mm厚5A02铝
(3)超强级反光膜
(4)螺栓、螺母等连接件
(5)详见设计图纸要求</t>
  </si>
  <si>
    <t>040205004015</t>
  </si>
  <si>
    <t>(1)指示标志牌
(2)矩形，6200*3300mm，3m厚2024铝合金
(3)超强级反光膜
(4)滑动槽（5A02铝）
(5)螺栓、螺母等连接件
(6)详见设计图纸要求</t>
  </si>
  <si>
    <t>040205004016</t>
  </si>
  <si>
    <t>(1)指示标志牌
(2)矩形，4000*2000mm，3m厚2024铝合金
(3)超强级反光膜
(4)滑动槽（5A02铝）
(5)螺栓、螺母等连接件
(6)详见设计图纸要求</t>
  </si>
  <si>
    <t>040205003009</t>
  </si>
  <si>
    <t>标杆</t>
  </si>
  <si>
    <t>(1)悬臂F型标志杆（4000*2000）
(2)Ф377*14*7700钢管立柱，Q235A钢
(3)Ф219*12*4300与Ф219*12*737横梁、Ф121*7*1000钢管支撑、Q235A钢
(4)抱箍、抱箍底衬、加劲肋、底座法兰盘、柱帽等零星钢构件
(5)紧固件镀锌量350g/㎡，其他钢构件热镀锌量600g/㎡
(6)C30混凝土基础，C15混凝土垫层
(7)基础1.6*2.8*2.4m，垫层1.9*3.1*0.1m
(8)基础钢筋制安、基础螺栓制安、预埋铁件制安
(9)具体做法详见图纸</t>
  </si>
  <si>
    <t>根</t>
  </si>
  <si>
    <t>040205003010</t>
  </si>
  <si>
    <t>(1)双悬臂Y型（6φ0.8m）
(2)Ф168*10*6200钢管立柱，A{3}钢
(3)Ф114*8*4330与Ф114*8*2980横梁
(4)抱箍、抱箍底衬、加劲肋、底座法兰盘、柱帽等零星钢构件
(5)紧固件镀锌量350g/㎡，其他钢构件热镀锌量600g/㎡
(6)C30混凝土基础
(7)基础1*1.5*2.4m
(8)基础钢筋制安、基础螺栓制安、预埋铁件制安
(9)具体做法详见图纸</t>
  </si>
  <si>
    <t>040205003011</t>
  </si>
  <si>
    <t>(1)单柱倒三角形标杆（▽0.9m）
(2)Ф89*4.5*3229钢管立柱，A{3}钢
(3)抱箍、抱箍底衬、加劲肋、底座法兰盘、柱帽等零星钢构件
(4)紧固件镀锌量350g/㎡，其他钢构件热镀锌量600g/㎡
(5)C30混凝土基础
(6)基础0.8*1.2*1.4m
(7)基础螺栓制安、预埋铁件制安
(8)具体做法详见图纸</t>
  </si>
  <si>
    <t>040205003012</t>
  </si>
  <si>
    <t>(1)单柱八角形标志（0.8m）
(2)Ф89*4.5*3230钢管立柱，A{3}钢
(3)抱箍、抱箍底衬、加劲肋、底座法兰盘、柱帽等零星钢构件
(4)紧固件镀锌量350g/㎡，其他钢构件热镀锌量600g/㎡
(5)C30混凝土基础
(6)基础0.8*1.2*1.4m
(7)基础螺栓制安、预埋铁件制安
(8)具体做法详见图纸</t>
  </si>
  <si>
    <t>040205003013</t>
  </si>
  <si>
    <t>(1)单柱三角，圆形，矩形组合标杆（○0.8m，△0.9m，□0.9m*0.5m）
(2)Ф89*6*4230钢管立柱，Q235B钢
(3)抱箍、抱箍底衬、加劲肋、底座法兰盘、柱帽等零星钢构件
(4)紧固件镀锌量350g/㎡，其他钢构件热镀锌量600g/㎡
(5)C30混凝土基础、C30混凝土压顶
(6)基础0.8*1.2*1.4m、压顶0.5*0.5*0.15m
(7)基础螺栓制安、预埋铁件制安
(8)具体做法详见图纸</t>
  </si>
  <si>
    <t>040205003014</t>
  </si>
  <si>
    <t>(1)单柱三角，圆形组合标志（○0.8m，△0.9m，）
(2)Ф89*6*4029钢管立柱，Q235B钢
(3)抱箍、抱箍底衬、加劲肋、底座法兰盘、柱帽等零星钢构件
(4)紧固件镀锌量350g/㎡，其他钢构件热镀锌量600g/㎡
(5)C30混凝土基础
(6)基础0.8*1.2*1.4m
(7)基础螺栓制安、预埋铁件制安
(8)具体做法详见图纸</t>
  </si>
  <si>
    <t>040205003015</t>
  </si>
  <si>
    <t>(1)路名牌矩形标杆（0.4m*1.2）
(2)[ 80*2850槽钢立柱，Q235A钢
(3)紧固件镀锌量350g/㎡，其他钢构件热镀锌量600g/㎡
(4)C30混凝土基础
(5)基础1.1*1.1*0.6m
(6)基础钢筋制安、基础螺栓制安、预埋铁件制安
(7)具体做法详见图纸</t>
  </si>
  <si>
    <t>040101003005</t>
  </si>
  <si>
    <t>(1)土壤类别:三类土
(2)挖土深度:3m以内</t>
  </si>
  <si>
    <t>040103001039</t>
  </si>
  <si>
    <t>(1)填方来源、运距:原土回填
(2)密实度要求:按设计规范要求</t>
  </si>
  <si>
    <t>040103002023</t>
  </si>
  <si>
    <t>(1)废弃料品种:三类土
(2)运距:10km</t>
  </si>
  <si>
    <t>单价措施项目清单与计价表</t>
  </si>
  <si>
    <t>单项工程(17房屋建筑与装饰)</t>
  </si>
  <si>
    <t>单位工程(17房屋建筑与装饰)</t>
  </si>
  <si>
    <t>分项工程(17房屋建筑与装饰)</t>
  </si>
  <si>
    <t>011705001007</t>
  </si>
  <si>
    <t>大型机械设备进出场及安拆</t>
  </si>
  <si>
    <t>011702033016</t>
  </si>
  <si>
    <t>垫层模板</t>
  </si>
  <si>
    <t>(1)构件类型:基础垫层
(2)支撑高度:100mm高</t>
  </si>
  <si>
    <t>011702001015</t>
  </si>
  <si>
    <t>基础模板</t>
  </si>
  <si>
    <t>(1)带形基础</t>
  </si>
  <si>
    <t>011702025016</t>
  </si>
  <si>
    <t>其他现浇构件模板</t>
  </si>
  <si>
    <t>(1)压顶</t>
  </si>
  <si>
    <t>5</t>
  </si>
  <si>
    <t>011702011008</t>
  </si>
  <si>
    <t>墙模板</t>
  </si>
  <si>
    <t>(1)支撑高度:700mm高
(2)花池墙</t>
  </si>
  <si>
    <t>6</t>
  </si>
  <si>
    <t>011701002009</t>
  </si>
  <si>
    <t>外脚手架及垂直封闭安全网</t>
  </si>
  <si>
    <t>(1)服务对象:围墙柱
(2)搭设方式:扣件式钢管
(3)搭设高度:2.1米
(4)脚手架材质:钢管</t>
  </si>
  <si>
    <t>7</t>
  </si>
  <si>
    <t>011702001016</t>
  </si>
  <si>
    <t>(1)基础类型:独立基础</t>
  </si>
  <si>
    <t>8</t>
  </si>
  <si>
    <t>011702033017</t>
  </si>
  <si>
    <t>9</t>
  </si>
  <si>
    <t>011702002011</t>
  </si>
  <si>
    <t>柱模板</t>
  </si>
  <si>
    <t>(1)支撑高度:2.5米
(2)构件形状:独立矩形柱</t>
  </si>
  <si>
    <t>外供电（暂估）</t>
  </si>
  <si>
    <t>单位工程(17安装)</t>
  </si>
  <si>
    <t>分项工程(17安装)</t>
  </si>
  <si>
    <t>单位工程(17市政)</t>
  </si>
  <si>
    <t>分项工程(17市政)</t>
  </si>
  <si>
    <t>合       计</t>
  </si>
  <si>
    <t>其他项目清单与计价汇总表</t>
  </si>
  <si>
    <t>项 目 名 称</t>
  </si>
  <si>
    <t>备注</t>
  </si>
  <si>
    <t>合    计</t>
  </si>
  <si>
    <t>——</t>
  </si>
  <si>
    <t>暂列金额明细表</t>
  </si>
  <si>
    <t>备  注</t>
  </si>
  <si>
    <t>设计变更和现场签证暂列金额</t>
  </si>
  <si>
    <t>优质工程增加费</t>
  </si>
  <si>
    <t>缩短定额工期增加费</t>
  </si>
  <si>
    <t>发包人检测费</t>
  </si>
  <si>
    <t>工程噪音超标排污费</t>
  </si>
  <si>
    <t>渣土收纳费</t>
  </si>
  <si>
    <t>加固工程检测费用</t>
  </si>
  <si>
    <t>专业工程暂估价明细表</t>
  </si>
  <si>
    <t>总承包服务费计价表</t>
  </si>
  <si>
    <t>计算基础(元)</t>
  </si>
  <si>
    <t>费率(%)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</si>
</sst>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0.00_);[Red]\(0.00\)"/>
    <numFmt numFmtId="178" formatCode="[DBNum2][$RMB]General;[Red][DBNum2][$RMB]General"/>
  </numFmts>
  <fonts count="38">
    <font>
      <sz val="11"/>
      <color theme="1"/>
      <name val="Calibri"/>
      <charset val="134"/>
    </font>
    <font>
      <b/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20"/>
      <color theme="1"/>
      <name val="宋体"/>
      <charset val="134"/>
    </font>
    <font>
      <sz val="11"/>
      <name val="Calibri"/>
      <charset val="134"/>
    </font>
    <font>
      <sz val="2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"/>
      <name val="宋体"/>
      <charset val="134"/>
    </font>
    <font>
      <b/>
      <sz val="16"/>
      <name val="宋体"/>
      <charset val="134"/>
    </font>
    <font>
      <b/>
      <u/>
      <sz val="18"/>
      <color theme="1"/>
      <name val="宋体"/>
      <charset val="134"/>
    </font>
    <font>
      <b/>
      <sz val="20"/>
      <name val="黑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7" applyNumberFormat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5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0" fillId="0" borderId="0"/>
  </cellStyleXfs>
  <cellXfs count="124">
    <xf numFmtId="0" fontId="0" fillId="0" borderId="0" xfId="49"/>
    <xf numFmtId="0" fontId="0" fillId="0" borderId="0" xfId="49" applyFont="1" applyFill="1" applyAlignment="1"/>
    <xf numFmtId="0" fontId="1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center" vertical="center" wrapText="1"/>
    </xf>
    <xf numFmtId="0" fontId="2" fillId="0" borderId="0" xfId="49" applyNumberFormat="1" applyFont="1" applyFill="1" applyBorder="1" applyAlignment="1">
      <alignment horizontal="left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0" fontId="3" fillId="0" borderId="3" xfId="49" applyNumberFormat="1" applyFont="1" applyFill="1" applyBorder="1" applyAlignment="1">
      <alignment horizontal="center" vertical="center" wrapText="1"/>
    </xf>
    <xf numFmtId="0" fontId="3" fillId="0" borderId="4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right" vertical="center" wrapText="1" shrinkToFi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4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right" vertical="center" wrapText="1" shrinkToFit="1"/>
    </xf>
    <xf numFmtId="0" fontId="3" fillId="0" borderId="4" xfId="49" applyFont="1" applyFill="1" applyBorder="1" applyAlignment="1">
      <alignment horizontal="right" vertical="center" wrapText="1" shrinkToFit="1"/>
    </xf>
    <xf numFmtId="2" fontId="3" fillId="0" borderId="1" xfId="49" applyNumberFormat="1" applyFont="1" applyFill="1" applyBorder="1" applyAlignment="1">
      <alignment horizontal="center" vertical="center" wrapText="1"/>
    </xf>
    <xf numFmtId="0" fontId="3" fillId="0" borderId="0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left" vertical="center" wrapText="1"/>
    </xf>
    <xf numFmtId="0" fontId="4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2" xfId="49" applyNumberFormat="1" applyFont="1" applyBorder="1" applyAlignment="1">
      <alignment horizontal="center" vertical="center" wrapText="1"/>
    </xf>
    <xf numFmtId="0" fontId="3" fillId="0" borderId="3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1" xfId="49" applyNumberFormat="1" applyFont="1" applyBorder="1" applyAlignment="1">
      <alignment horizontal="left" vertical="center" wrapText="1"/>
    </xf>
    <xf numFmtId="0" fontId="3" fillId="0" borderId="1" xfId="49" applyNumberFormat="1" applyFont="1" applyBorder="1" applyAlignment="1">
      <alignment horizontal="center" vertical="center" wrapText="1"/>
    </xf>
    <xf numFmtId="176" fontId="3" fillId="0" borderId="1" xfId="49" applyNumberFormat="1" applyFont="1" applyBorder="1" applyAlignment="1">
      <alignment horizontal="right" vertical="center" wrapText="1" shrinkToFit="1"/>
    </xf>
    <xf numFmtId="2" fontId="3" fillId="0" borderId="2" xfId="49" applyNumberFormat="1" applyFont="1" applyBorder="1" applyAlignment="1">
      <alignment horizontal="right" vertical="center" wrapText="1" shrinkToFit="1"/>
    </xf>
    <xf numFmtId="0" fontId="2" fillId="0" borderId="3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2" fontId="3" fillId="0" borderId="4" xfId="49" applyNumberFormat="1" applyFont="1" applyBorder="1" applyAlignment="1">
      <alignment horizontal="right" vertical="center" wrapText="1" shrinkToFit="1"/>
    </xf>
    <xf numFmtId="2" fontId="3" fillId="0" borderId="1" xfId="49" applyNumberFormat="1" applyFont="1" applyBorder="1" applyAlignment="1">
      <alignment horizontal="right" vertical="center" wrapText="1" shrinkToFit="1"/>
    </xf>
    <xf numFmtId="0" fontId="5" fillId="0" borderId="0" xfId="49" applyFont="1" applyFill="1" applyAlignment="1">
      <alignment wrapText="1"/>
    </xf>
    <xf numFmtId="0" fontId="6" fillId="0" borderId="0" xfId="49" applyNumberFormat="1" applyFont="1" applyFill="1" applyBorder="1" applyAlignment="1">
      <alignment horizontal="center" vertical="center" wrapText="1"/>
    </xf>
    <xf numFmtId="0" fontId="7" fillId="0" borderId="0" xfId="49" applyNumberFormat="1" applyFont="1" applyFill="1" applyBorder="1" applyAlignment="1">
      <alignment horizontal="left" vertical="center" wrapText="1"/>
    </xf>
    <xf numFmtId="0" fontId="7" fillId="0" borderId="5" xfId="49" applyNumberFormat="1" applyFont="1" applyFill="1" applyBorder="1" applyAlignment="1">
      <alignment horizontal="center" vertical="center" wrapText="1"/>
    </xf>
    <xf numFmtId="0" fontId="7" fillId="0" borderId="6" xfId="49" applyNumberFormat="1" applyFont="1" applyFill="1" applyBorder="1" applyAlignment="1">
      <alignment horizontal="center" vertical="center" wrapText="1"/>
    </xf>
    <xf numFmtId="0" fontId="7" fillId="0" borderId="7" xfId="49" applyNumberFormat="1" applyFont="1" applyFill="1" applyBorder="1" applyAlignment="1">
      <alignment horizontal="center" vertical="center" wrapText="1"/>
    </xf>
    <xf numFmtId="0" fontId="7" fillId="0" borderId="2" xfId="49" applyNumberFormat="1" applyFont="1" applyFill="1" applyBorder="1" applyAlignment="1">
      <alignment horizontal="center" vertical="center" wrapText="1"/>
    </xf>
    <xf numFmtId="0" fontId="7" fillId="0" borderId="8" xfId="49" applyNumberFormat="1" applyFont="1" applyFill="1" applyBorder="1" applyAlignment="1">
      <alignment horizontal="center" vertical="center" wrapText="1"/>
    </xf>
    <xf numFmtId="0" fontId="7" fillId="0" borderId="9" xfId="49" applyNumberFormat="1" applyFont="1" applyFill="1" applyBorder="1" applyAlignment="1">
      <alignment horizontal="center" vertical="center" wrapText="1"/>
    </xf>
    <xf numFmtId="0" fontId="7" fillId="0" borderId="10" xfId="49" applyNumberFormat="1" applyFont="1" applyFill="1" applyBorder="1" applyAlignment="1">
      <alignment horizontal="center" vertical="center" wrapText="1"/>
    </xf>
    <xf numFmtId="0" fontId="8" fillId="0" borderId="2" xfId="49" applyNumberFormat="1" applyFont="1" applyFill="1" applyBorder="1" applyAlignment="1">
      <alignment horizontal="center" vertical="center" wrapText="1"/>
    </xf>
    <xf numFmtId="0" fontId="8" fillId="0" borderId="3" xfId="49" applyNumberFormat="1" applyFont="1" applyFill="1" applyBorder="1" applyAlignment="1">
      <alignment horizontal="center" vertical="center" wrapText="1"/>
    </xf>
    <xf numFmtId="0" fontId="9" fillId="0" borderId="2" xfId="49" applyNumberFormat="1" applyFont="1" applyFill="1" applyBorder="1" applyAlignment="1">
      <alignment horizontal="left" vertical="center" wrapText="1"/>
    </xf>
    <xf numFmtId="0" fontId="9" fillId="0" borderId="3" xfId="49" applyNumberFormat="1" applyFont="1" applyFill="1" applyBorder="1" applyAlignment="1">
      <alignment horizontal="left" vertical="center" wrapText="1"/>
    </xf>
    <xf numFmtId="0" fontId="8" fillId="0" borderId="4" xfId="49" applyNumberFormat="1" applyFont="1" applyFill="1" applyBorder="1" applyAlignment="1">
      <alignment horizontal="center" vertical="center" wrapText="1"/>
    </xf>
    <xf numFmtId="0" fontId="8" fillId="0" borderId="1" xfId="49" applyNumberFormat="1" applyFont="1" applyFill="1" applyBorder="1" applyAlignment="1">
      <alignment horizontal="left" vertical="center" wrapText="1"/>
    </xf>
    <xf numFmtId="0" fontId="8" fillId="0" borderId="1" xfId="49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right" vertical="center" wrapText="1" shrinkToFit="1"/>
    </xf>
    <xf numFmtId="2" fontId="8" fillId="0" borderId="2" xfId="49" applyNumberFormat="1" applyFont="1" applyFill="1" applyBorder="1" applyAlignment="1">
      <alignment horizontal="right" vertical="center" wrapText="1" shrinkToFit="1"/>
    </xf>
    <xf numFmtId="0" fontId="8" fillId="0" borderId="2" xfId="49" applyFont="1" applyFill="1" applyBorder="1" applyAlignment="1">
      <alignment horizontal="right" vertical="center" wrapText="1" shrinkToFit="1"/>
    </xf>
    <xf numFmtId="0" fontId="8" fillId="0" borderId="1" xfId="49" applyFont="1" applyFill="1" applyBorder="1" applyAlignment="1">
      <alignment horizontal="right" vertical="center" wrapText="1" shrinkToFit="1"/>
    </xf>
    <xf numFmtId="0" fontId="8" fillId="0" borderId="0" xfId="49" applyNumberFormat="1" applyFont="1" applyFill="1" applyBorder="1" applyAlignment="1">
      <alignment horizontal="center" vertical="center" wrapText="1"/>
    </xf>
    <xf numFmtId="0" fontId="7" fillId="0" borderId="0" xfId="49" applyNumberFormat="1" applyFont="1" applyFill="1" applyBorder="1" applyAlignment="1">
      <alignment horizontal="center" vertical="center" wrapText="1"/>
    </xf>
    <xf numFmtId="0" fontId="7" fillId="0" borderId="3" xfId="49" applyNumberFormat="1" applyFont="1" applyFill="1" applyBorder="1" applyAlignment="1">
      <alignment horizontal="center" vertical="center" wrapText="1"/>
    </xf>
    <xf numFmtId="0" fontId="7" fillId="0" borderId="4" xfId="49" applyNumberFormat="1" applyFont="1" applyFill="1" applyBorder="1" applyAlignment="1">
      <alignment horizontal="center" vertical="center" wrapText="1"/>
    </xf>
    <xf numFmtId="0" fontId="8" fillId="0" borderId="11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Fill="1" applyBorder="1" applyAlignment="1">
      <alignment horizontal="center" vertical="center" wrapText="1"/>
    </xf>
    <xf numFmtId="0" fontId="10" fillId="0" borderId="0" xfId="49" applyFont="1" applyFill="1" applyAlignment="1">
      <alignment wrapText="1"/>
    </xf>
    <xf numFmtId="0" fontId="9" fillId="0" borderId="4" xfId="49" applyNumberFormat="1" applyFont="1" applyFill="1" applyBorder="1" applyAlignment="1">
      <alignment horizontal="left" vertical="center" wrapText="1"/>
    </xf>
    <xf numFmtId="2" fontId="8" fillId="0" borderId="4" xfId="49" applyNumberFormat="1" applyFont="1" applyFill="1" applyBorder="1" applyAlignment="1">
      <alignment horizontal="right" vertical="center" wrapText="1" shrinkToFit="1"/>
    </xf>
    <xf numFmtId="2" fontId="8" fillId="0" borderId="1" xfId="49" applyNumberFormat="1" applyFont="1" applyFill="1" applyBorder="1" applyAlignment="1">
      <alignment horizontal="right" vertical="center" wrapText="1" shrinkToFit="1"/>
    </xf>
    <xf numFmtId="0" fontId="8" fillId="0" borderId="4" xfId="49" applyFont="1" applyFill="1" applyBorder="1" applyAlignment="1">
      <alignment horizontal="right" vertical="center" wrapText="1" shrinkToFit="1"/>
    </xf>
    <xf numFmtId="0" fontId="9" fillId="0" borderId="2" xfId="49" applyNumberFormat="1" applyFont="1" applyFill="1" applyBorder="1" applyAlignment="1">
      <alignment horizontal="justify" vertical="center" wrapText="1"/>
    </xf>
    <xf numFmtId="0" fontId="9" fillId="0" borderId="3" xfId="49" applyNumberFormat="1" applyFont="1" applyFill="1" applyBorder="1" applyAlignment="1">
      <alignment horizontal="justify" vertical="center" wrapText="1"/>
    </xf>
    <xf numFmtId="0" fontId="9" fillId="0" borderId="4" xfId="49" applyNumberFormat="1" applyFont="1" applyFill="1" applyBorder="1" applyAlignment="1">
      <alignment horizontal="justify" vertical="center" wrapText="1"/>
    </xf>
    <xf numFmtId="0" fontId="8" fillId="0" borderId="1" xfId="49" applyNumberFormat="1" applyFont="1" applyBorder="1" applyAlignment="1">
      <alignment horizontal="left" vertical="center" wrapText="1"/>
    </xf>
    <xf numFmtId="0" fontId="8" fillId="0" borderId="1" xfId="49" applyNumberFormat="1" applyFont="1" applyBorder="1" applyAlignment="1">
      <alignment horizontal="center" vertical="center" wrapText="1"/>
    </xf>
    <xf numFmtId="176" fontId="8" fillId="0" borderId="1" xfId="49" applyNumberFormat="1" applyFont="1" applyBorder="1" applyAlignment="1">
      <alignment horizontal="right" vertical="center" wrapText="1" shrinkToFit="1"/>
    </xf>
    <xf numFmtId="2" fontId="8" fillId="0" borderId="2" xfId="49" applyNumberFormat="1" applyFont="1" applyBorder="1" applyAlignment="1">
      <alignment horizontal="right" vertical="center" wrapText="1" shrinkToFit="1"/>
    </xf>
    <xf numFmtId="2" fontId="8" fillId="0" borderId="4" xfId="49" applyNumberFormat="1" applyFont="1" applyBorder="1" applyAlignment="1">
      <alignment horizontal="right" vertical="center" wrapText="1" shrinkToFit="1"/>
    </xf>
    <xf numFmtId="0" fontId="0" fillId="0" borderId="0" xfId="49" applyFill="1"/>
    <xf numFmtId="177" fontId="2" fillId="0" borderId="0" xfId="49" applyNumberFormat="1" applyFont="1"/>
    <xf numFmtId="0" fontId="11" fillId="0" borderId="0" xfId="49" applyNumberFormat="1" applyFont="1" applyBorder="1" applyAlignment="1">
      <alignment horizontal="center" vertical="center" wrapText="1"/>
    </xf>
    <xf numFmtId="0" fontId="11" fillId="0" borderId="0" xfId="49" applyNumberFormat="1" applyFont="1" applyFill="1" applyBorder="1" applyAlignment="1">
      <alignment horizontal="center" vertical="center" wrapText="1"/>
    </xf>
    <xf numFmtId="0" fontId="7" fillId="0" borderId="12" xfId="49" applyNumberFormat="1" applyFont="1" applyBorder="1" applyAlignment="1">
      <alignment horizontal="left" vertical="center" wrapText="1"/>
    </xf>
    <xf numFmtId="0" fontId="7" fillId="0" borderId="12" xfId="49" applyNumberFormat="1" applyFont="1" applyFill="1" applyBorder="1" applyAlignment="1">
      <alignment horizontal="left" vertical="center" wrapText="1"/>
    </xf>
    <xf numFmtId="0" fontId="7" fillId="0" borderId="12" xfId="49" applyNumberFormat="1" applyFont="1" applyFill="1" applyBorder="1" applyAlignment="1">
      <alignment horizontal="center" vertical="center" wrapText="1"/>
    </xf>
    <xf numFmtId="0" fontId="7" fillId="0" borderId="1" xfId="49" applyNumberFormat="1" applyFont="1" applyBorder="1" applyAlignment="1">
      <alignment horizontal="center" vertical="center" wrapText="1"/>
    </xf>
    <xf numFmtId="0" fontId="8" fillId="0" borderId="2" xfId="49" applyNumberFormat="1" applyFont="1" applyBorder="1" applyAlignment="1">
      <alignment horizontal="center" vertical="center" wrapText="1"/>
    </xf>
    <xf numFmtId="0" fontId="8" fillId="0" borderId="4" xfId="49" applyNumberFormat="1" applyFont="1" applyBorder="1" applyAlignment="1">
      <alignment horizontal="center" vertical="center" wrapText="1"/>
    </xf>
    <xf numFmtId="0" fontId="5" fillId="0" borderId="0" xfId="49" applyFont="1"/>
    <xf numFmtId="0" fontId="8" fillId="0" borderId="0" xfId="49" applyNumberFormat="1" applyFont="1" applyBorder="1" applyAlignment="1">
      <alignment horizontal="left" vertical="center" wrapText="1"/>
    </xf>
    <xf numFmtId="0" fontId="8" fillId="0" borderId="0" xfId="49" applyNumberFormat="1" applyFont="1" applyBorder="1" applyAlignment="1">
      <alignment horizontal="right" vertical="center" wrapText="1"/>
    </xf>
    <xf numFmtId="0" fontId="7" fillId="0" borderId="0" xfId="49" applyNumberFormat="1" applyFont="1" applyBorder="1" applyAlignment="1">
      <alignment horizontal="left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7" fillId="0" borderId="2" xfId="49" applyNumberFormat="1" applyFont="1" applyBorder="1" applyAlignment="1">
      <alignment horizontal="center" vertical="center" wrapText="1"/>
    </xf>
    <xf numFmtId="0" fontId="7" fillId="0" borderId="4" xfId="49" applyNumberFormat="1" applyFont="1" applyBorder="1" applyAlignment="1">
      <alignment horizontal="center" vertical="center" wrapText="1"/>
    </xf>
    <xf numFmtId="2" fontId="8" fillId="0" borderId="1" xfId="49" applyNumberFormat="1" applyFont="1" applyBorder="1" applyAlignment="1">
      <alignment horizontal="right" vertical="center" wrapText="1" shrinkToFit="1"/>
    </xf>
    <xf numFmtId="0" fontId="5" fillId="0" borderId="0" xfId="49" applyFont="1" applyFill="1"/>
    <xf numFmtId="0" fontId="12" fillId="0" borderId="0" xfId="49" applyNumberFormat="1" applyFont="1" applyFill="1" applyBorder="1" applyAlignment="1">
      <alignment horizontal="left" vertical="center" wrapText="1"/>
    </xf>
    <xf numFmtId="0" fontId="13" fillId="0" borderId="0" xfId="49" applyNumberFormat="1" applyFont="1" applyFill="1" applyBorder="1" applyAlignment="1">
      <alignment horizontal="center" vertical="center" wrapText="1"/>
    </xf>
    <xf numFmtId="0" fontId="8" fillId="0" borderId="4" xfId="49" applyNumberFormat="1" applyFont="1" applyFill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14" fillId="0" borderId="0" xfId="49" applyNumberFormat="1" applyFont="1" applyBorder="1" applyAlignment="1">
      <alignment horizontal="center" vertical="center" wrapText="1"/>
    </xf>
    <xf numFmtId="0" fontId="15" fillId="0" borderId="0" xfId="49" applyNumberFormat="1" applyFont="1" applyBorder="1" applyAlignment="1">
      <alignment horizontal="center" vertical="center" wrapText="1"/>
    </xf>
    <xf numFmtId="0" fontId="16" fillId="0" borderId="0" xfId="49" applyNumberFormat="1" applyFont="1" applyBorder="1" applyAlignment="1">
      <alignment horizontal="left" vertical="center" wrapText="1"/>
    </xf>
    <xf numFmtId="177" fontId="16" fillId="0" borderId="12" xfId="49" applyNumberFormat="1" applyFont="1" applyBorder="1" applyAlignment="1">
      <alignment horizontal="right" vertical="center" wrapText="1"/>
    </xf>
    <xf numFmtId="0" fontId="16" fillId="0" borderId="0" xfId="49" applyNumberFormat="1" applyFont="1" applyBorder="1" applyAlignment="1">
      <alignment horizontal="center" vertical="center" wrapText="1"/>
    </xf>
    <xf numFmtId="178" fontId="16" fillId="0" borderId="12" xfId="49" applyNumberFormat="1" applyFont="1" applyBorder="1" applyAlignment="1">
      <alignment horizontal="justify" vertical="center" wrapText="1"/>
    </xf>
    <xf numFmtId="178" fontId="16" fillId="0" borderId="0" xfId="49" applyNumberFormat="1" applyFont="1" applyAlignment="1">
      <alignment horizontal="justify" vertical="center" wrapText="1"/>
    </xf>
    <xf numFmtId="178" fontId="16" fillId="0" borderId="0" xfId="49" applyNumberFormat="1" applyFont="1" applyBorder="1" applyAlignment="1">
      <alignment vertical="center" wrapText="1"/>
    </xf>
    <xf numFmtId="0" fontId="16" fillId="0" borderId="0" xfId="49" applyNumberFormat="1" applyFont="1" applyFill="1" applyBorder="1" applyAlignment="1">
      <alignment horizontal="center" vertical="center" wrapText="1"/>
    </xf>
    <xf numFmtId="0" fontId="16" fillId="0" borderId="12" xfId="49" applyNumberFormat="1" applyFont="1" applyFill="1" applyBorder="1" applyAlignment="1">
      <alignment horizontal="left" vertical="center" wrapText="1"/>
    </xf>
    <xf numFmtId="0" fontId="16" fillId="0" borderId="0" xfId="49" applyNumberFormat="1" applyFont="1" applyFill="1" applyAlignment="1">
      <alignment horizontal="center" vertical="center" wrapText="1"/>
    </xf>
    <xf numFmtId="0" fontId="16" fillId="0" borderId="0" xfId="49" applyNumberFormat="1" applyFont="1" applyFill="1" applyAlignment="1">
      <alignment horizontal="right" vertical="center" wrapText="1"/>
    </xf>
    <xf numFmtId="0" fontId="16" fillId="0" borderId="13" xfId="49" applyNumberFormat="1" applyFont="1" applyBorder="1" applyAlignment="1">
      <alignment horizontal="left" vertical="center" wrapText="1"/>
    </xf>
    <xf numFmtId="0" fontId="16" fillId="0" borderId="13" xfId="49" applyNumberFormat="1" applyFont="1" applyBorder="1" applyAlignment="1">
      <alignment horizontal="center" vertical="center" wrapText="1"/>
    </xf>
    <xf numFmtId="0" fontId="17" fillId="0" borderId="0" xfId="49" applyNumberFormat="1" applyFont="1" applyBorder="1" applyAlignment="1">
      <alignment horizontal="left" vertical="center" wrapText="1"/>
    </xf>
    <xf numFmtId="0" fontId="17" fillId="0" borderId="0" xfId="49" applyNumberFormat="1" applyFont="1" applyBorder="1" applyAlignment="1">
      <alignment horizontal="right" vertical="center" wrapText="1"/>
    </xf>
    <xf numFmtId="178" fontId="0" fillId="0" borderId="0" xfId="49" applyNumberFormat="1"/>
    <xf numFmtId="0" fontId="16" fillId="0" borderId="13" xfId="49" applyNumberFormat="1" applyFont="1" applyFill="1" applyBorder="1" applyAlignment="1">
      <alignment horizontal="left" vertical="center" wrapText="1"/>
    </xf>
    <xf numFmtId="0" fontId="16" fillId="0" borderId="12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4"/>
  <sheetViews>
    <sheetView tabSelected="1" zoomScale="70" zoomScaleNormal="70" workbookViewId="0">
      <selection activeCell="L14" sqref="L14"/>
    </sheetView>
  </sheetViews>
  <sheetFormatPr defaultColWidth="10.2857142857143" defaultRowHeight="15"/>
  <cols>
    <col min="1" max="1" width="12.4380952380952" customWidth="1"/>
    <col min="2" max="2" width="6.73333333333333" customWidth="1"/>
    <col min="3" max="3" width="4.88571428571429" customWidth="1"/>
    <col min="4" max="4" width="17.552380952381" customWidth="1"/>
    <col min="5" max="5" width="4.42857142857143" customWidth="1"/>
    <col min="6" max="6" width="2.85714285714286" customWidth="1"/>
    <col min="7" max="7" width="17.7714285714286" customWidth="1"/>
    <col min="8" max="8" width="4.60952380952381" customWidth="1"/>
    <col min="9" max="9" width="21.2285714285714" customWidth="1"/>
    <col min="16" max="16" width="103.257142857143" customWidth="1"/>
  </cols>
  <sheetData>
    <row r="1" ht="16.3" customHeight="1" spans="1:9">
      <c r="A1" s="104" t="s">
        <v>0</v>
      </c>
      <c r="B1" s="104"/>
      <c r="C1" s="104"/>
      <c r="D1" s="104"/>
      <c r="E1" s="104"/>
      <c r="F1" s="104"/>
      <c r="G1" s="104"/>
      <c r="H1" s="104"/>
      <c r="I1" s="104"/>
    </row>
    <row r="2" ht="88" customHeight="1" spans="1:9">
      <c r="A2" s="104" t="s">
        <v>0</v>
      </c>
      <c r="B2" s="104"/>
      <c r="C2" s="104"/>
      <c r="D2" s="104"/>
      <c r="E2" s="104"/>
      <c r="F2" s="104"/>
      <c r="G2" s="104"/>
      <c r="H2" s="104"/>
      <c r="I2" s="104"/>
    </row>
    <row r="3" ht="69" customHeight="1" spans="1:9">
      <c r="A3" s="105" t="s">
        <v>1</v>
      </c>
      <c r="B3" s="105"/>
      <c r="C3" s="105"/>
      <c r="D3" s="105"/>
      <c r="E3" s="105"/>
      <c r="F3" s="105"/>
      <c r="G3" s="105"/>
      <c r="H3" s="105"/>
      <c r="I3" s="105"/>
    </row>
    <row r="4" ht="16.3" customHeight="1" spans="1:9">
      <c r="A4" s="104" t="s">
        <v>0</v>
      </c>
      <c r="B4" s="104"/>
      <c r="C4" s="104"/>
      <c r="D4" s="104"/>
      <c r="E4" s="104"/>
      <c r="F4" s="104"/>
      <c r="G4" s="104"/>
      <c r="H4" s="104"/>
      <c r="I4" s="104"/>
    </row>
    <row r="5" ht="60" customHeight="1" spans="1:9">
      <c r="A5" s="104" t="s">
        <v>0</v>
      </c>
      <c r="B5" s="104"/>
      <c r="C5" s="104"/>
      <c r="D5" s="104"/>
      <c r="E5" s="104"/>
      <c r="F5" s="104"/>
      <c r="G5" s="104"/>
      <c r="H5" s="104"/>
      <c r="I5" s="104"/>
    </row>
    <row r="6" ht="27.9" customHeight="1" spans="1:9">
      <c r="A6" s="106" t="s">
        <v>2</v>
      </c>
      <c r="B6" s="106"/>
      <c r="C6" s="106"/>
      <c r="D6" s="106"/>
      <c r="E6" s="106"/>
      <c r="F6" s="106"/>
      <c r="G6" s="106"/>
      <c r="H6" s="106"/>
      <c r="I6" s="106"/>
    </row>
    <row r="7" ht="16.3" customHeight="1" spans="1:9">
      <c r="A7" s="104" t="s">
        <v>0</v>
      </c>
      <c r="B7" s="104"/>
      <c r="C7" s="104"/>
      <c r="D7" s="104"/>
      <c r="E7" s="104"/>
      <c r="F7" s="104"/>
      <c r="G7" s="104"/>
      <c r="H7" s="104"/>
      <c r="I7" s="104"/>
    </row>
    <row r="8" ht="52" customHeight="1" spans="1:9">
      <c r="A8" s="107" t="s">
        <v>0</v>
      </c>
      <c r="B8" s="107"/>
      <c r="C8" s="107"/>
      <c r="D8" s="107"/>
      <c r="E8" s="107"/>
      <c r="F8" s="107"/>
      <c r="G8" s="107"/>
      <c r="H8" s="107"/>
      <c r="I8" s="107"/>
    </row>
    <row r="9" ht="36.45" customHeight="1" spans="1:16">
      <c r="A9" s="107" t="s">
        <v>3</v>
      </c>
      <c r="B9" s="107"/>
      <c r="C9" s="107"/>
      <c r="D9" s="108">
        <f>工程项目造价汇总表!C10</f>
        <v>4235244.5577</v>
      </c>
      <c r="E9" s="107" t="s">
        <v>4</v>
      </c>
      <c r="F9" s="107"/>
      <c r="G9" s="109" t="s">
        <v>5</v>
      </c>
      <c r="H9" s="109"/>
      <c r="I9" s="113" t="s">
        <v>6</v>
      </c>
      <c r="P9" s="121"/>
    </row>
    <row r="10" ht="52" customHeight="1" spans="1:16">
      <c r="A10" s="107" t="s">
        <v>0</v>
      </c>
      <c r="B10" s="107" t="s">
        <v>0</v>
      </c>
      <c r="C10" s="107"/>
      <c r="D10" s="107"/>
      <c r="E10" s="107"/>
      <c r="F10" s="107"/>
      <c r="G10" s="107" t="s">
        <v>0</v>
      </c>
      <c r="H10" s="107"/>
      <c r="I10" s="122" t="s">
        <v>0</v>
      </c>
      <c r="P10" s="121"/>
    </row>
    <row r="11" ht="65" customHeight="1" spans="1:16">
      <c r="A11" s="107" t="s">
        <v>7</v>
      </c>
      <c r="B11" s="110" t="s">
        <v>8</v>
      </c>
      <c r="C11" s="110"/>
      <c r="D11" s="110"/>
      <c r="E11" s="110"/>
      <c r="F11" s="111"/>
      <c r="G11" s="109" t="s">
        <v>5</v>
      </c>
      <c r="H11" s="109"/>
      <c r="I11" s="123" t="s">
        <v>6</v>
      </c>
      <c r="P11" s="121"/>
    </row>
    <row r="12" ht="73.65" customHeight="1" spans="1:9">
      <c r="A12" s="112"/>
      <c r="B12" s="112"/>
      <c r="C12" s="112"/>
      <c r="D12" s="112"/>
      <c r="E12" s="112"/>
      <c r="F12" s="112"/>
      <c r="G12" s="112"/>
      <c r="H12" s="112"/>
      <c r="I12" s="112"/>
    </row>
    <row r="13" ht="73.65" customHeight="1" spans="1:9">
      <c r="A13" s="107"/>
      <c r="B13" s="107"/>
      <c r="C13" s="107"/>
      <c r="D13" s="107"/>
      <c r="E13" s="107"/>
      <c r="F13" s="107"/>
      <c r="G13" s="107"/>
      <c r="H13" s="107"/>
      <c r="I13" s="107"/>
    </row>
    <row r="14" ht="31.8" customHeight="1" spans="1:9">
      <c r="A14" s="113" t="s">
        <v>9</v>
      </c>
      <c r="B14" s="113"/>
      <c r="C14" s="114"/>
      <c r="D14" s="114"/>
      <c r="E14" s="115" t="s">
        <v>10</v>
      </c>
      <c r="F14" s="115"/>
      <c r="G14" s="116"/>
      <c r="H14" s="113"/>
      <c r="I14" s="113"/>
    </row>
    <row r="15" ht="16.3" customHeight="1" spans="1:9">
      <c r="A15" s="107" t="s">
        <v>0</v>
      </c>
      <c r="B15" s="107"/>
      <c r="C15" s="117"/>
      <c r="D15" s="117"/>
      <c r="E15" s="107"/>
      <c r="F15" s="107"/>
      <c r="G15" s="107" t="s">
        <v>0</v>
      </c>
      <c r="H15" s="118"/>
      <c r="I15" s="118"/>
    </row>
    <row r="16" ht="17.85" customHeight="1" spans="1:9">
      <c r="A16" s="107" t="s">
        <v>0</v>
      </c>
      <c r="B16" s="107"/>
      <c r="C16" s="107"/>
      <c r="D16" s="107"/>
      <c r="E16" s="107"/>
      <c r="F16" s="107"/>
      <c r="G16" s="107"/>
      <c r="H16" s="107"/>
      <c r="I16" s="107"/>
    </row>
    <row r="17" ht="16.3" customHeight="1" spans="1:9">
      <c r="A17" s="104" t="s">
        <v>0</v>
      </c>
      <c r="B17" s="104"/>
      <c r="C17" s="104"/>
      <c r="D17" s="104"/>
      <c r="E17" s="104"/>
      <c r="F17" s="104"/>
      <c r="G17" s="104"/>
      <c r="H17" s="104"/>
      <c r="I17" s="104"/>
    </row>
    <row r="18" ht="16.3" customHeight="1" spans="1:9">
      <c r="A18" s="104" t="s">
        <v>0</v>
      </c>
      <c r="B18" s="104"/>
      <c r="C18" s="104"/>
      <c r="D18" s="104"/>
      <c r="E18" s="104"/>
      <c r="F18" s="104"/>
      <c r="G18" s="104"/>
      <c r="H18" s="104"/>
      <c r="I18" s="104"/>
    </row>
    <row r="19" ht="41.85" customHeight="1" spans="1:9">
      <c r="A19" s="119"/>
      <c r="B19" s="119"/>
      <c r="C19" s="104"/>
      <c r="D19" s="104"/>
      <c r="E19" s="104"/>
      <c r="F19" s="104"/>
      <c r="G19" s="120"/>
      <c r="H19" s="104"/>
      <c r="I19" s="104"/>
    </row>
    <row r="20" ht="16.3" customHeight="1" spans="1:9">
      <c r="A20" s="104"/>
      <c r="B20" s="104"/>
      <c r="C20" s="104"/>
      <c r="D20" s="104"/>
      <c r="E20" s="104"/>
      <c r="F20" s="104"/>
      <c r="G20" s="104"/>
      <c r="H20" s="36"/>
      <c r="I20" s="36"/>
    </row>
    <row r="21" ht="16.3" customHeight="1" spans="1:9">
      <c r="A21" s="104" t="s">
        <v>0</v>
      </c>
      <c r="B21" s="104"/>
      <c r="C21" s="104"/>
      <c r="D21" s="104"/>
      <c r="E21" s="104"/>
      <c r="F21" s="104"/>
      <c r="G21" s="104"/>
      <c r="H21" s="104"/>
      <c r="I21" s="104"/>
    </row>
    <row r="22" ht="16.3" customHeight="1" spans="1:9">
      <c r="A22" s="104" t="s">
        <v>0</v>
      </c>
      <c r="B22" s="104"/>
      <c r="C22" s="104"/>
      <c r="D22" s="104"/>
      <c r="E22" s="104"/>
      <c r="F22" s="104"/>
      <c r="G22" s="104"/>
      <c r="H22" s="104"/>
      <c r="I22" s="104"/>
    </row>
    <row r="23" ht="16.3" customHeight="1" spans="1:9">
      <c r="A23" s="104" t="s">
        <v>0</v>
      </c>
      <c r="B23" s="104"/>
      <c r="C23" s="104"/>
      <c r="D23" s="104"/>
      <c r="E23" s="104"/>
      <c r="F23" s="104"/>
      <c r="G23" s="104"/>
      <c r="H23" s="104"/>
      <c r="I23" s="104"/>
    </row>
    <row r="24" ht="22.5" customHeight="1" spans="1:9">
      <c r="A24" s="104" t="s">
        <v>0</v>
      </c>
      <c r="B24" s="104"/>
      <c r="C24" s="104"/>
      <c r="D24" s="104"/>
      <c r="E24" s="104"/>
      <c r="F24" s="104"/>
      <c r="G24" s="104"/>
      <c r="H24" s="104"/>
      <c r="I24" s="104"/>
    </row>
  </sheetData>
  <mergeCells count="34">
    <mergeCell ref="A1:I1"/>
    <mergeCell ref="A2:I2"/>
    <mergeCell ref="A3:I3"/>
    <mergeCell ref="A4:I4"/>
    <mergeCell ref="A5:I5"/>
    <mergeCell ref="A6:I6"/>
    <mergeCell ref="A7:I7"/>
    <mergeCell ref="A8:I8"/>
    <mergeCell ref="A9:C9"/>
    <mergeCell ref="G9:H9"/>
    <mergeCell ref="B10:D10"/>
    <mergeCell ref="G10:H10"/>
    <mergeCell ref="B11:E11"/>
    <mergeCell ref="G11:H11"/>
    <mergeCell ref="A14:B14"/>
    <mergeCell ref="C14:D14"/>
    <mergeCell ref="E14:G14"/>
    <mergeCell ref="H14:I14"/>
    <mergeCell ref="A15:B15"/>
    <mergeCell ref="C15:D15"/>
    <mergeCell ref="H15:I15"/>
    <mergeCell ref="A16:I16"/>
    <mergeCell ref="A17:I17"/>
    <mergeCell ref="A18:I18"/>
    <mergeCell ref="A19:B19"/>
    <mergeCell ref="C19:D19"/>
    <mergeCell ref="H19:I19"/>
    <mergeCell ref="A20:B20"/>
    <mergeCell ref="C20:D20"/>
    <mergeCell ref="H20:I20"/>
    <mergeCell ref="A21:I21"/>
    <mergeCell ref="A22:I22"/>
    <mergeCell ref="A23:I23"/>
    <mergeCell ref="A24:I24"/>
  </mergeCells>
  <pageMargins left="0.590277777777778" right="0.393055555555556" top="0.393055555555556" bottom="0.393055555555556" header="0" footer="0.196527777777778"/>
  <pageSetup paperSize="9" orientation="portrait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10.2857142857143" defaultRowHeight="15" outlineLevelRow="4" outlineLevelCol="4"/>
  <cols>
    <col min="1" max="1" width="6.91428571428571" style="1" customWidth="1"/>
    <col min="2" max="2" width="41.0952380952381" style="1" customWidth="1"/>
    <col min="3" max="3" width="13.0190476190476" style="1" customWidth="1"/>
    <col min="4" max="4" width="10.3047619047619" style="1" customWidth="1"/>
    <col min="5" max="5" width="15.7333333333333" style="1" customWidth="1"/>
    <col min="6" max="16384" width="10.2857142857143" style="1"/>
  </cols>
  <sheetData>
    <row r="1" ht="27.9" customHeight="1" spans="1:5">
      <c r="A1" s="2" t="s">
        <v>600</v>
      </c>
      <c r="B1" s="2"/>
      <c r="C1" s="2"/>
      <c r="D1" s="2"/>
      <c r="E1" s="2"/>
    </row>
    <row r="2" ht="17.85" customHeight="1" spans="1:5">
      <c r="A2" s="3" t="s">
        <v>0</v>
      </c>
      <c r="B2" s="3"/>
      <c r="C2" s="3"/>
      <c r="D2" s="3"/>
      <c r="E2" s="3"/>
    </row>
    <row r="3" ht="29.45" customHeight="1" spans="1:5">
      <c r="A3" s="4" t="s">
        <v>84</v>
      </c>
      <c r="B3" s="4"/>
      <c r="C3" s="4"/>
      <c r="D3" s="4"/>
      <c r="E3" s="3" t="s">
        <v>13</v>
      </c>
    </row>
    <row r="4" ht="17.85" customHeight="1" spans="1:5">
      <c r="A4" s="5" t="s">
        <v>14</v>
      </c>
      <c r="B4" s="5" t="s">
        <v>586</v>
      </c>
      <c r="C4" s="5" t="s">
        <v>601</v>
      </c>
      <c r="D4" s="5" t="s">
        <v>602</v>
      </c>
      <c r="E4" s="5" t="s">
        <v>16</v>
      </c>
    </row>
    <row r="5" ht="16.3" customHeight="1" spans="1:5">
      <c r="A5" s="6" t="s">
        <v>588</v>
      </c>
      <c r="B5" s="7"/>
      <c r="C5" s="7"/>
      <c r="D5" s="8"/>
      <c r="E5" s="9"/>
    </row>
  </sheetData>
  <mergeCells count="4">
    <mergeCell ref="A1:E1"/>
    <mergeCell ref="A2:E2"/>
    <mergeCell ref="A3:D3"/>
    <mergeCell ref="A5:D5"/>
  </mergeCells>
  <pageMargins left="0.78740157480315" right="0" top="0.39370078740157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C9" sqref="C9"/>
    </sheetView>
  </sheetViews>
  <sheetFormatPr defaultColWidth="10.2857142857143" defaultRowHeight="15" outlineLevelCol="3"/>
  <cols>
    <col min="1" max="1" width="7.86666666666667" style="100" customWidth="1"/>
    <col min="2" max="2" width="46.6571428571429" style="100" customWidth="1"/>
    <col min="3" max="3" width="18.1714285714286" style="100" customWidth="1"/>
    <col min="4" max="4" width="14.3809523809524" style="100" customWidth="1"/>
    <col min="5" max="16384" width="10.2857142857143" style="100"/>
  </cols>
  <sheetData>
    <row r="1" ht="9.3" customHeight="1" spans="1:4">
      <c r="A1" s="101" t="s">
        <v>0</v>
      </c>
      <c r="B1" s="101" t="s">
        <v>0</v>
      </c>
      <c r="C1" s="101" t="s">
        <v>0</v>
      </c>
      <c r="D1" s="101" t="s">
        <v>0</v>
      </c>
    </row>
    <row r="2" ht="9.3" customHeight="1" spans="1:4">
      <c r="A2" s="101" t="s">
        <v>0</v>
      </c>
      <c r="B2" s="101" t="s">
        <v>0</v>
      </c>
      <c r="C2" s="101" t="s">
        <v>0</v>
      </c>
      <c r="D2" s="101" t="s">
        <v>0</v>
      </c>
    </row>
    <row r="3" ht="34.9" customHeight="1" spans="1:4">
      <c r="A3" s="102" t="s">
        <v>11</v>
      </c>
      <c r="B3" s="102"/>
      <c r="C3" s="102"/>
      <c r="D3" s="102"/>
    </row>
    <row r="4" ht="29.45" customHeight="1" spans="1:4">
      <c r="A4" s="44" t="s">
        <v>12</v>
      </c>
      <c r="B4" s="44"/>
      <c r="C4" s="44"/>
      <c r="D4" s="64" t="s">
        <v>13</v>
      </c>
    </row>
    <row r="5" ht="41.85" customHeight="1" spans="1:4">
      <c r="A5" s="68" t="s">
        <v>14</v>
      </c>
      <c r="B5" s="68" t="s">
        <v>15</v>
      </c>
      <c r="C5" s="68" t="s">
        <v>16</v>
      </c>
      <c r="D5" s="68" t="s">
        <v>17</v>
      </c>
    </row>
    <row r="6" ht="16.3" customHeight="1" spans="1:4">
      <c r="A6" s="58" t="s">
        <v>18</v>
      </c>
      <c r="B6" s="57" t="s">
        <v>19</v>
      </c>
      <c r="C6" s="72">
        <f>单项工程造价汇总表!C7</f>
        <v>2949954.2077</v>
      </c>
      <c r="D6" s="72">
        <f>单项工程造价汇总表!E7</f>
        <v>71963.6</v>
      </c>
    </row>
    <row r="7" ht="16.3" customHeight="1" spans="1:4">
      <c r="A7" s="58" t="s">
        <v>20</v>
      </c>
      <c r="B7" s="57" t="s">
        <v>21</v>
      </c>
      <c r="C7" s="72">
        <f>单项工程造价汇总表!C14</f>
        <v>1067864.79</v>
      </c>
      <c r="D7" s="72">
        <f>单项工程造价汇总表!E14</f>
        <v>14122.83</v>
      </c>
    </row>
    <row r="8" ht="16.3" customHeight="1" spans="1:4">
      <c r="A8" s="58" t="s">
        <v>22</v>
      </c>
      <c r="B8" s="57" t="s">
        <v>23</v>
      </c>
      <c r="C8" s="72">
        <f>单项工程造价汇总表!C21</f>
        <v>90368.22</v>
      </c>
      <c r="D8" s="72">
        <f>单项工程造价汇总表!E21</f>
        <v>1863.03</v>
      </c>
    </row>
    <row r="9" ht="16.3" customHeight="1" spans="1:4">
      <c r="A9" s="58" t="s">
        <v>24</v>
      </c>
      <c r="B9" s="103" t="s">
        <v>25</v>
      </c>
      <c r="C9" s="72">
        <f>单项工程造价汇总表!C28</f>
        <v>127057.34</v>
      </c>
      <c r="D9" s="72"/>
    </row>
    <row r="10" ht="16.3" customHeight="1" spans="1:4">
      <c r="A10" s="52" t="s">
        <v>26</v>
      </c>
      <c r="B10" s="56"/>
      <c r="C10" s="72">
        <f>SUM(C6:C9)</f>
        <v>4235244.5577</v>
      </c>
      <c r="D10" s="72">
        <f>SUM(D6:D9)</f>
        <v>87949.46</v>
      </c>
    </row>
  </sheetData>
  <mergeCells count="3">
    <mergeCell ref="A3:D3"/>
    <mergeCell ref="A4:C4"/>
    <mergeCell ref="A10:B10"/>
  </mergeCells>
  <pageMargins left="0.393055555555556" right="0.393055555555556" top="0.393055555555556" bottom="0.393055555555556" header="0" footer="0.196527777777778"/>
  <pageSetup paperSize="9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view="pageBreakPreview" zoomScaleNormal="100" topLeftCell="A8" workbookViewId="0">
      <selection activeCell="C28" sqref="C28:D28"/>
    </sheetView>
  </sheetViews>
  <sheetFormatPr defaultColWidth="10.2857142857143" defaultRowHeight="15" outlineLevelCol="4"/>
  <cols>
    <col min="1" max="1" width="7.05714285714286" style="92" customWidth="1"/>
    <col min="2" max="2" width="50.3238095238095" style="92" customWidth="1"/>
    <col min="3" max="3" width="9.76190476190476" style="92" customWidth="1"/>
    <col min="4" max="4" width="6.1047619047619" style="92" customWidth="1"/>
    <col min="5" max="5" width="13.8380952380952" style="92" customWidth="1"/>
    <col min="6" max="6" width="10.2857142857143" style="92"/>
    <col min="7" max="7" width="10.2857142857143" style="92" customWidth="1"/>
    <col min="8" max="16384" width="10.2857142857143" style="92"/>
  </cols>
  <sheetData>
    <row r="1" ht="17.05" customHeight="1" spans="1:5">
      <c r="A1" s="93" t="s">
        <v>0</v>
      </c>
      <c r="B1" s="93" t="s">
        <v>0</v>
      </c>
      <c r="C1" s="93" t="s">
        <v>0</v>
      </c>
      <c r="D1" s="93" t="s">
        <v>0</v>
      </c>
      <c r="E1" s="93" t="s">
        <v>0</v>
      </c>
    </row>
    <row r="2" ht="27.9" customHeight="1" spans="1:5">
      <c r="A2" s="84" t="s">
        <v>27</v>
      </c>
      <c r="B2" s="84"/>
      <c r="C2" s="84"/>
      <c r="D2" s="84"/>
      <c r="E2" s="84"/>
    </row>
    <row r="3" ht="17.05" customHeight="1" spans="1:5">
      <c r="A3" s="94" t="s">
        <v>0</v>
      </c>
      <c r="B3" s="94"/>
      <c r="C3" s="94"/>
      <c r="D3" s="94"/>
      <c r="E3" s="94"/>
    </row>
    <row r="4" ht="29.45" customHeight="1" spans="1:5">
      <c r="A4" s="95" t="s">
        <v>28</v>
      </c>
      <c r="B4" s="95"/>
      <c r="C4" s="95"/>
      <c r="D4" s="95"/>
      <c r="E4" s="96" t="s">
        <v>13</v>
      </c>
    </row>
    <row r="5" ht="41.85" customHeight="1" spans="1:5">
      <c r="A5" s="89" t="s">
        <v>14</v>
      </c>
      <c r="B5" s="89" t="s">
        <v>29</v>
      </c>
      <c r="C5" s="97" t="s">
        <v>16</v>
      </c>
      <c r="D5" s="98"/>
      <c r="E5" s="89" t="s">
        <v>30</v>
      </c>
    </row>
    <row r="6" ht="16.3" customHeight="1" spans="1:5">
      <c r="A6" s="78" t="s">
        <v>18</v>
      </c>
      <c r="B6" s="77" t="s">
        <v>19</v>
      </c>
      <c r="C6" s="80">
        <f>单位工程造价汇总表!C23</f>
        <v>2949954.2077</v>
      </c>
      <c r="D6" s="81"/>
      <c r="E6" s="99">
        <f>单位工程造价汇总表!C15</f>
        <v>71963.6</v>
      </c>
    </row>
    <row r="7" ht="16.3" customHeight="1" spans="1:5">
      <c r="A7" s="90" t="s">
        <v>31</v>
      </c>
      <c r="B7" s="91"/>
      <c r="C7" s="80">
        <f>C6</f>
        <v>2949954.2077</v>
      </c>
      <c r="D7" s="81"/>
      <c r="E7" s="99">
        <f>E6</f>
        <v>71963.6</v>
      </c>
    </row>
    <row r="8" ht="17.05" customHeight="1" spans="1:5">
      <c r="A8" s="93" t="s">
        <v>0</v>
      </c>
      <c r="B8" s="93" t="s">
        <v>0</v>
      </c>
      <c r="C8" s="93" t="s">
        <v>0</v>
      </c>
      <c r="D8" s="93" t="s">
        <v>0</v>
      </c>
      <c r="E8" s="93" t="s">
        <v>0</v>
      </c>
    </row>
    <row r="9" ht="27.9" customHeight="1" spans="1:5">
      <c r="A9" s="84" t="s">
        <v>27</v>
      </c>
      <c r="B9" s="84"/>
      <c r="C9" s="84"/>
      <c r="D9" s="84"/>
      <c r="E9" s="84"/>
    </row>
    <row r="10" ht="17.05" customHeight="1" spans="1:5">
      <c r="A10" s="94" t="s">
        <v>0</v>
      </c>
      <c r="B10" s="94"/>
      <c r="C10" s="94"/>
      <c r="D10" s="94"/>
      <c r="E10" s="94"/>
    </row>
    <row r="11" ht="29.45" customHeight="1" spans="1:5">
      <c r="A11" s="95" t="s">
        <v>32</v>
      </c>
      <c r="B11" s="95"/>
      <c r="C11" s="95"/>
      <c r="D11" s="95"/>
      <c r="E11" s="96" t="s">
        <v>13</v>
      </c>
    </row>
    <row r="12" ht="41.85" customHeight="1" spans="1:5">
      <c r="A12" s="89" t="s">
        <v>14</v>
      </c>
      <c r="B12" s="89" t="s">
        <v>29</v>
      </c>
      <c r="C12" s="97" t="s">
        <v>16</v>
      </c>
      <c r="D12" s="98"/>
      <c r="E12" s="89" t="s">
        <v>30</v>
      </c>
    </row>
    <row r="13" ht="16.3" customHeight="1" spans="1:5">
      <c r="A13" s="78" t="s">
        <v>18</v>
      </c>
      <c r="B13" s="77" t="s">
        <v>21</v>
      </c>
      <c r="C13" s="80">
        <f>单位工程造价汇总表!C40</f>
        <v>1067864.79</v>
      </c>
      <c r="D13" s="81"/>
      <c r="E13" s="99">
        <f>单位工程造价汇总表!C32</f>
        <v>14122.83</v>
      </c>
    </row>
    <row r="14" ht="16.3" customHeight="1" spans="1:5">
      <c r="A14" s="90" t="s">
        <v>31</v>
      </c>
      <c r="B14" s="91"/>
      <c r="C14" s="80">
        <f>C13</f>
        <v>1067864.79</v>
      </c>
      <c r="D14" s="81"/>
      <c r="E14" s="99">
        <f>E13</f>
        <v>14122.83</v>
      </c>
    </row>
    <row r="15" ht="17.05" customHeight="1" spans="1:5">
      <c r="A15" s="93" t="s">
        <v>0</v>
      </c>
      <c r="B15" s="93" t="s">
        <v>0</v>
      </c>
      <c r="C15" s="93" t="s">
        <v>0</v>
      </c>
      <c r="D15" s="93" t="s">
        <v>0</v>
      </c>
      <c r="E15" s="93" t="s">
        <v>0</v>
      </c>
    </row>
    <row r="16" ht="27.9" customHeight="1" spans="1:5">
      <c r="A16" s="84" t="s">
        <v>27</v>
      </c>
      <c r="B16" s="84"/>
      <c r="C16" s="84"/>
      <c r="D16" s="84"/>
      <c r="E16" s="84"/>
    </row>
    <row r="17" ht="17.05" customHeight="1" spans="1:5">
      <c r="A17" s="94" t="s">
        <v>0</v>
      </c>
      <c r="B17" s="94"/>
      <c r="C17" s="94"/>
      <c r="D17" s="94"/>
      <c r="E17" s="94"/>
    </row>
    <row r="18" ht="29.45" customHeight="1" spans="1:5">
      <c r="A18" s="95" t="s">
        <v>33</v>
      </c>
      <c r="B18" s="95"/>
      <c r="C18" s="95"/>
      <c r="D18" s="95"/>
      <c r="E18" s="96" t="s">
        <v>13</v>
      </c>
    </row>
    <row r="19" ht="41.85" customHeight="1" spans="1:5">
      <c r="A19" s="89" t="s">
        <v>14</v>
      </c>
      <c r="B19" s="89" t="s">
        <v>29</v>
      </c>
      <c r="C19" s="97" t="s">
        <v>16</v>
      </c>
      <c r="D19" s="98"/>
      <c r="E19" s="89" t="s">
        <v>30</v>
      </c>
    </row>
    <row r="20" ht="16.3" customHeight="1" spans="1:5">
      <c r="A20" s="78" t="s">
        <v>18</v>
      </c>
      <c r="B20" s="77" t="s">
        <v>23</v>
      </c>
      <c r="C20" s="80">
        <f>单位工程造价汇总表!C56</f>
        <v>90368.22</v>
      </c>
      <c r="D20" s="81"/>
      <c r="E20" s="99">
        <f>单位工程造价汇总表!C48</f>
        <v>1863.03</v>
      </c>
    </row>
    <row r="21" ht="16.3" customHeight="1" spans="1:5">
      <c r="A21" s="90" t="s">
        <v>31</v>
      </c>
      <c r="B21" s="91"/>
      <c r="C21" s="80">
        <f>C20</f>
        <v>90368.22</v>
      </c>
      <c r="D21" s="81"/>
      <c r="E21" s="99">
        <f>E20</f>
        <v>1863.03</v>
      </c>
    </row>
    <row r="23" ht="25.5" spans="1:5">
      <c r="A23" s="84" t="s">
        <v>27</v>
      </c>
      <c r="B23" s="84"/>
      <c r="C23" s="84"/>
      <c r="D23" s="84"/>
      <c r="E23" s="84"/>
    </row>
    <row r="24" spans="1:5">
      <c r="A24" s="94" t="s">
        <v>0</v>
      </c>
      <c r="B24" s="94"/>
      <c r="C24" s="94"/>
      <c r="D24" s="94"/>
      <c r="E24" s="94"/>
    </row>
    <row r="25" ht="33" customHeight="1" spans="1:5">
      <c r="A25" s="95" t="s">
        <v>34</v>
      </c>
      <c r="B25" s="95"/>
      <c r="C25" s="95"/>
      <c r="D25" s="95"/>
      <c r="E25" s="96" t="s">
        <v>13</v>
      </c>
    </row>
    <row r="26" ht="36" spans="1:5">
      <c r="A26" s="89" t="s">
        <v>14</v>
      </c>
      <c r="B26" s="89" t="s">
        <v>29</v>
      </c>
      <c r="C26" s="97" t="s">
        <v>16</v>
      </c>
      <c r="D26" s="98"/>
      <c r="E26" s="89" t="s">
        <v>30</v>
      </c>
    </row>
    <row r="27" spans="1:5">
      <c r="A27" s="78" t="s">
        <v>18</v>
      </c>
      <c r="B27" s="77" t="s">
        <v>25</v>
      </c>
      <c r="C27" s="80">
        <f>单位工程造价汇总表!C67</f>
        <v>127057.34</v>
      </c>
      <c r="D27" s="81"/>
      <c r="E27" s="99"/>
    </row>
    <row r="28" spans="1:5">
      <c r="A28" s="90" t="s">
        <v>31</v>
      </c>
      <c r="B28" s="91"/>
      <c r="C28" s="80">
        <f>C27</f>
        <v>127057.34</v>
      </c>
      <c r="D28" s="81"/>
      <c r="E28" s="99"/>
    </row>
  </sheetData>
  <mergeCells count="28">
    <mergeCell ref="A2:E2"/>
    <mergeCell ref="A3:E3"/>
    <mergeCell ref="A4:D4"/>
    <mergeCell ref="C5:D5"/>
    <mergeCell ref="C6:D6"/>
    <mergeCell ref="A7:B7"/>
    <mergeCell ref="C7:D7"/>
    <mergeCell ref="A9:E9"/>
    <mergeCell ref="A10:E10"/>
    <mergeCell ref="A11:D11"/>
    <mergeCell ref="C12:D12"/>
    <mergeCell ref="C13:D13"/>
    <mergeCell ref="A14:B14"/>
    <mergeCell ref="C14:D14"/>
    <mergeCell ref="A16:E16"/>
    <mergeCell ref="A17:E17"/>
    <mergeCell ref="A18:D18"/>
    <mergeCell ref="C19:D19"/>
    <mergeCell ref="C20:D20"/>
    <mergeCell ref="A21:B21"/>
    <mergeCell ref="C21:D21"/>
    <mergeCell ref="A23:E23"/>
    <mergeCell ref="A24:E24"/>
    <mergeCell ref="A25:D25"/>
    <mergeCell ref="C26:D26"/>
    <mergeCell ref="C27:D27"/>
    <mergeCell ref="A28:B28"/>
    <mergeCell ref="C28:D28"/>
  </mergeCells>
  <pageMargins left="0.393055555555556" right="0.393055555555556" top="0.393055555555556" bottom="0.393055555555556" header="0" footer="0.196527777777778"/>
  <pageSetup paperSize="9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7"/>
  <sheetViews>
    <sheetView view="pageBreakPreview" zoomScaleNormal="100" topLeftCell="A50" workbookViewId="0">
      <selection activeCell="C61" sqref="C61:D61"/>
    </sheetView>
  </sheetViews>
  <sheetFormatPr defaultColWidth="10.2857142857143" defaultRowHeight="15"/>
  <cols>
    <col min="1" max="1" width="5.97142857142857" customWidth="1"/>
    <col min="2" max="2" width="62.6666666666667" customWidth="1"/>
    <col min="3" max="3" width="5.01904761904762" style="82" customWidth="1"/>
    <col min="4" max="4" width="13.4285714285714" style="82" customWidth="1"/>
    <col min="5" max="5" width="26.5714285714286" style="83" customWidth="1"/>
  </cols>
  <sheetData>
    <row r="1" ht="27.9" customHeight="1" spans="1:4">
      <c r="A1" s="84" t="s">
        <v>35</v>
      </c>
      <c r="B1" s="84"/>
      <c r="C1" s="85"/>
      <c r="D1" s="85"/>
    </row>
    <row r="2" ht="29.45" customHeight="1" spans="1:4">
      <c r="A2" s="86" t="s">
        <v>36</v>
      </c>
      <c r="B2" s="86"/>
      <c r="C2" s="87"/>
      <c r="D2" s="88" t="s">
        <v>37</v>
      </c>
    </row>
    <row r="3" ht="17.05" customHeight="1" spans="1:4">
      <c r="A3" s="89" t="s">
        <v>14</v>
      </c>
      <c r="B3" s="89" t="s">
        <v>38</v>
      </c>
      <c r="C3" s="48" t="s">
        <v>39</v>
      </c>
      <c r="D3" s="66"/>
    </row>
    <row r="4" ht="16.3" customHeight="1" spans="1:4">
      <c r="A4" s="78" t="s">
        <v>18</v>
      </c>
      <c r="B4" s="77" t="s">
        <v>40</v>
      </c>
      <c r="C4" s="60">
        <f>SUM(C5:D12)</f>
        <v>2805982.9177</v>
      </c>
      <c r="D4" s="71"/>
    </row>
    <row r="5" ht="16.3" customHeight="1" spans="1:10">
      <c r="A5" s="78" t="s">
        <v>41</v>
      </c>
      <c r="B5" s="77" t="s">
        <v>42</v>
      </c>
      <c r="C5" s="60">
        <f>分部分项工程量清单与计价表!J19</f>
        <v>405232.46</v>
      </c>
      <c r="D5" s="71"/>
      <c r="E5" s="83"/>
      <c r="J5" t="s">
        <v>43</v>
      </c>
    </row>
    <row r="6" ht="16.3" customHeight="1" spans="1:4">
      <c r="A6" s="78" t="s">
        <v>44</v>
      </c>
      <c r="B6" s="77" t="s">
        <v>45</v>
      </c>
      <c r="C6" s="60">
        <f>分部分项工程量清单与计价表!J40</f>
        <v>655976.06</v>
      </c>
      <c r="D6" s="71"/>
    </row>
    <row r="7" ht="16.3" customHeight="1" spans="1:4">
      <c r="A7" s="78" t="s">
        <v>46</v>
      </c>
      <c r="B7" s="77" t="s">
        <v>47</v>
      </c>
      <c r="C7" s="60">
        <f>分部分项工程量清单与计价表!J48</f>
        <v>0</v>
      </c>
      <c r="D7" s="71"/>
    </row>
    <row r="8" ht="16.3" customHeight="1" spans="1:4">
      <c r="A8" s="78" t="s">
        <v>48</v>
      </c>
      <c r="B8" s="77" t="s">
        <v>49</v>
      </c>
      <c r="C8" s="60">
        <f>分部分项工程量清单与计价表!J74</f>
        <v>188197.41</v>
      </c>
      <c r="D8" s="71"/>
    </row>
    <row r="9" ht="16.3" customHeight="1" spans="1:4">
      <c r="A9" s="78" t="s">
        <v>50</v>
      </c>
      <c r="B9" s="77" t="s">
        <v>51</v>
      </c>
      <c r="C9" s="60">
        <f>分部分项工程量清单与计价表!J111</f>
        <v>388906.06</v>
      </c>
      <c r="D9" s="71"/>
    </row>
    <row r="10" ht="16.3" customHeight="1" spans="1:4">
      <c r="A10" s="78" t="s">
        <v>52</v>
      </c>
      <c r="B10" s="77" t="s">
        <v>53</v>
      </c>
      <c r="C10" s="60">
        <f>分部分项工程量清单与计价表!J158</f>
        <v>292560.03</v>
      </c>
      <c r="D10" s="71"/>
    </row>
    <row r="11" ht="16.3" customHeight="1" spans="1:4">
      <c r="A11" s="78" t="s">
        <v>54</v>
      </c>
      <c r="B11" s="77" t="s">
        <v>55</v>
      </c>
      <c r="C11" s="61"/>
      <c r="D11" s="73"/>
    </row>
    <row r="12" ht="16.3" customHeight="1" spans="1:4">
      <c r="A12" s="78" t="s">
        <v>56</v>
      </c>
      <c r="B12" s="77" t="s">
        <v>57</v>
      </c>
      <c r="C12" s="60">
        <f>分部分项工程量清单与计价表!J183</f>
        <v>875110.8977</v>
      </c>
      <c r="D12" s="71"/>
    </row>
    <row r="13" ht="16.3" customHeight="1" spans="1:4">
      <c r="A13" s="78" t="s">
        <v>20</v>
      </c>
      <c r="B13" s="77" t="s">
        <v>58</v>
      </c>
      <c r="C13" s="60">
        <f>C14+C18</f>
        <v>143971.29</v>
      </c>
      <c r="D13" s="71"/>
    </row>
    <row r="14" ht="16.3" customHeight="1" spans="1:4">
      <c r="A14" s="78" t="s">
        <v>59</v>
      </c>
      <c r="B14" s="77" t="s">
        <v>60</v>
      </c>
      <c r="C14" s="60">
        <f>C15+C16+C17</f>
        <v>86277.83</v>
      </c>
      <c r="D14" s="71"/>
    </row>
    <row r="15" ht="16.3" customHeight="1" spans="1:4">
      <c r="A15" s="78" t="s">
        <v>61</v>
      </c>
      <c r="B15" s="77" t="s">
        <v>62</v>
      </c>
      <c r="C15" s="60">
        <f>ROUND((C4-C12)*0.03727,2)</f>
        <v>71963.6</v>
      </c>
      <c r="D15" s="71"/>
    </row>
    <row r="16" ht="16.3" customHeight="1" spans="1:4">
      <c r="A16" s="78" t="s">
        <v>63</v>
      </c>
      <c r="B16" s="77" t="s">
        <v>64</v>
      </c>
      <c r="C16" s="60">
        <f>ROUND((C4-C12)*0.0035,2)</f>
        <v>6758.05</v>
      </c>
      <c r="D16" s="71"/>
    </row>
    <row r="17" ht="16.3" customHeight="1" spans="1:4">
      <c r="A17" s="78" t="s">
        <v>65</v>
      </c>
      <c r="B17" s="77" t="s">
        <v>66</v>
      </c>
      <c r="C17" s="60">
        <f>ROUND(C15*0.105,2)</f>
        <v>7556.18</v>
      </c>
      <c r="D17" s="71"/>
    </row>
    <row r="18" ht="16.3" customHeight="1" spans="1:4">
      <c r="A18" s="78" t="s">
        <v>67</v>
      </c>
      <c r="B18" s="77" t="s">
        <v>68</v>
      </c>
      <c r="C18" s="60">
        <f>单价措施项目清单与计价表!J32</f>
        <v>57693.46</v>
      </c>
      <c r="D18" s="71"/>
    </row>
    <row r="19" ht="16.3" customHeight="1" spans="1:4">
      <c r="A19" s="78" t="s">
        <v>22</v>
      </c>
      <c r="B19" s="77" t="s">
        <v>69</v>
      </c>
      <c r="C19" s="61"/>
      <c r="D19" s="73"/>
    </row>
    <row r="20" ht="16.3" customHeight="1" spans="1:4">
      <c r="A20" s="78" t="s">
        <v>70</v>
      </c>
      <c r="B20" s="77" t="s">
        <v>71</v>
      </c>
      <c r="C20" s="61"/>
      <c r="D20" s="73"/>
    </row>
    <row r="21" ht="16.3" customHeight="1" spans="1:4">
      <c r="A21" s="78" t="s">
        <v>72</v>
      </c>
      <c r="B21" s="77" t="s">
        <v>73</v>
      </c>
      <c r="C21" s="61"/>
      <c r="D21" s="73"/>
    </row>
    <row r="22" ht="16.3" customHeight="1" spans="1:4">
      <c r="A22" s="78" t="s">
        <v>74</v>
      </c>
      <c r="B22" s="77" t="s">
        <v>75</v>
      </c>
      <c r="C22" s="61"/>
      <c r="D22" s="73"/>
    </row>
    <row r="23" ht="16.3" customHeight="1" spans="1:4">
      <c r="A23" s="90" t="s">
        <v>76</v>
      </c>
      <c r="B23" s="91"/>
      <c r="C23" s="60">
        <f>C4+C13</f>
        <v>2949954.2077</v>
      </c>
      <c r="D23" s="71"/>
    </row>
    <row r="24" ht="27.9" customHeight="1" spans="1:4">
      <c r="A24" s="84" t="s">
        <v>35</v>
      </c>
      <c r="B24" s="84"/>
      <c r="C24" s="85"/>
      <c r="D24" s="85"/>
    </row>
    <row r="25" ht="29.45" customHeight="1" spans="1:4">
      <c r="A25" s="86" t="s">
        <v>77</v>
      </c>
      <c r="B25" s="86"/>
      <c r="C25" s="87"/>
      <c r="D25" s="88" t="s">
        <v>37</v>
      </c>
    </row>
    <row r="26" ht="17.05" customHeight="1" spans="1:4">
      <c r="A26" s="89" t="s">
        <v>14</v>
      </c>
      <c r="B26" s="89" t="s">
        <v>38</v>
      </c>
      <c r="C26" s="48" t="s">
        <v>39</v>
      </c>
      <c r="D26" s="66"/>
    </row>
    <row r="27" ht="16.3" customHeight="1" spans="1:4">
      <c r="A27" s="78" t="s">
        <v>18</v>
      </c>
      <c r="B27" s="77" t="s">
        <v>40</v>
      </c>
      <c r="C27" s="60">
        <f>C28+C29</f>
        <v>1050932.8</v>
      </c>
      <c r="D27" s="71"/>
    </row>
    <row r="28" ht="16.3" customHeight="1" spans="1:4">
      <c r="A28" s="78" t="s">
        <v>41</v>
      </c>
      <c r="B28" s="77" t="s">
        <v>78</v>
      </c>
      <c r="C28" s="60">
        <f>分部分项工程量清单与计价表!J186</f>
        <v>672000</v>
      </c>
      <c r="D28" s="71"/>
    </row>
    <row r="29" ht="16.3" customHeight="1" spans="1:4">
      <c r="A29" s="78" t="s">
        <v>44</v>
      </c>
      <c r="B29" s="77" t="s">
        <v>79</v>
      </c>
      <c r="C29" s="60">
        <f>分部分项工程量清单与计价表!J194</f>
        <v>378932.8</v>
      </c>
      <c r="D29" s="71"/>
    </row>
    <row r="30" ht="16.3" customHeight="1" spans="1:4">
      <c r="A30" s="78" t="s">
        <v>20</v>
      </c>
      <c r="B30" s="77" t="s">
        <v>58</v>
      </c>
      <c r="C30" s="60">
        <f>C31+C35</f>
        <v>16931.99</v>
      </c>
      <c r="D30" s="71"/>
    </row>
    <row r="31" ht="16.3" customHeight="1" spans="1:4">
      <c r="A31" s="78" t="s">
        <v>59</v>
      </c>
      <c r="B31" s="77" t="s">
        <v>60</v>
      </c>
      <c r="C31" s="60">
        <f>C32+C33+C34</f>
        <v>16931.99</v>
      </c>
      <c r="D31" s="71"/>
    </row>
    <row r="32" ht="16.3" customHeight="1" spans="1:4">
      <c r="A32" s="78" t="s">
        <v>61</v>
      </c>
      <c r="B32" s="77" t="s">
        <v>62</v>
      </c>
      <c r="C32" s="60">
        <f>ROUND(C29*0.03727,2)</f>
        <v>14122.83</v>
      </c>
      <c r="D32" s="71"/>
    </row>
    <row r="33" ht="16.3" customHeight="1" spans="1:4">
      <c r="A33" s="78" t="s">
        <v>63</v>
      </c>
      <c r="B33" s="77" t="s">
        <v>64</v>
      </c>
      <c r="C33" s="60">
        <f>ROUND(C29*0.0035,2)</f>
        <v>1326.26</v>
      </c>
      <c r="D33" s="71"/>
    </row>
    <row r="34" ht="16.3" customHeight="1" spans="1:4">
      <c r="A34" s="78" t="s">
        <v>65</v>
      </c>
      <c r="B34" s="77" t="s">
        <v>66</v>
      </c>
      <c r="C34" s="60">
        <f>ROUND(C32*0.105,2)</f>
        <v>1482.9</v>
      </c>
      <c r="D34" s="71"/>
    </row>
    <row r="35" ht="16.3" customHeight="1" spans="1:4">
      <c r="A35" s="78" t="s">
        <v>67</v>
      </c>
      <c r="B35" s="77" t="s">
        <v>68</v>
      </c>
      <c r="C35" s="61"/>
      <c r="D35" s="73"/>
    </row>
    <row r="36" ht="16.3" customHeight="1" spans="1:4">
      <c r="A36" s="78" t="s">
        <v>22</v>
      </c>
      <c r="B36" s="77" t="s">
        <v>69</v>
      </c>
      <c r="C36" s="61"/>
      <c r="D36" s="73"/>
    </row>
    <row r="37" ht="16.3" customHeight="1" spans="1:4">
      <c r="A37" s="78" t="s">
        <v>70</v>
      </c>
      <c r="B37" s="77" t="s">
        <v>71</v>
      </c>
      <c r="C37" s="61"/>
      <c r="D37" s="73"/>
    </row>
    <row r="38" ht="16.3" customHeight="1" spans="1:4">
      <c r="A38" s="78" t="s">
        <v>72</v>
      </c>
      <c r="B38" s="77" t="s">
        <v>73</v>
      </c>
      <c r="C38" s="61"/>
      <c r="D38" s="73"/>
    </row>
    <row r="39" ht="16.3" customHeight="1" spans="1:4">
      <c r="A39" s="78" t="s">
        <v>74</v>
      </c>
      <c r="B39" s="77" t="s">
        <v>75</v>
      </c>
      <c r="C39" s="61"/>
      <c r="D39" s="73"/>
    </row>
    <row r="40" ht="16.3" customHeight="1" spans="1:4">
      <c r="A40" s="90" t="s">
        <v>76</v>
      </c>
      <c r="B40" s="91"/>
      <c r="C40" s="60">
        <f>C27+C30</f>
        <v>1067864.79</v>
      </c>
      <c r="D40" s="71"/>
    </row>
    <row r="41" ht="27.9" customHeight="1" spans="1:4">
      <c r="A41" s="84" t="s">
        <v>35</v>
      </c>
      <c r="B41" s="84"/>
      <c r="C41" s="85"/>
      <c r="D41" s="85"/>
    </row>
    <row r="42" ht="29.45" customHeight="1" spans="1:4">
      <c r="A42" s="86" t="s">
        <v>80</v>
      </c>
      <c r="B42" s="86"/>
      <c r="C42" s="87"/>
      <c r="D42" s="88" t="s">
        <v>37</v>
      </c>
    </row>
    <row r="43" ht="17.05" customHeight="1" spans="1:4">
      <c r="A43" s="89" t="s">
        <v>14</v>
      </c>
      <c r="B43" s="89" t="s">
        <v>38</v>
      </c>
      <c r="C43" s="48" t="s">
        <v>39</v>
      </c>
      <c r="D43" s="66"/>
    </row>
    <row r="44" ht="16.3" customHeight="1" spans="1:4">
      <c r="A44" s="78" t="s">
        <v>18</v>
      </c>
      <c r="B44" s="77" t="s">
        <v>40</v>
      </c>
      <c r="C44" s="60">
        <f>C45</f>
        <v>87878.96</v>
      </c>
      <c r="D44" s="71"/>
    </row>
    <row r="45" ht="16.3" customHeight="1" spans="1:4">
      <c r="A45" s="78" t="s">
        <v>41</v>
      </c>
      <c r="B45" s="77" t="s">
        <v>23</v>
      </c>
      <c r="C45" s="60">
        <f>分部分项工程量清单与计价表!J223</f>
        <v>87878.96</v>
      </c>
      <c r="D45" s="71"/>
    </row>
    <row r="46" ht="16.3" customHeight="1" spans="1:4">
      <c r="A46" s="78" t="s">
        <v>20</v>
      </c>
      <c r="B46" s="77" t="s">
        <v>58</v>
      </c>
      <c r="C46" s="60">
        <f>C47+C51</f>
        <v>2489.26</v>
      </c>
      <c r="D46" s="71"/>
    </row>
    <row r="47" ht="16.3" customHeight="1" spans="1:4">
      <c r="A47" s="78" t="s">
        <v>59</v>
      </c>
      <c r="B47" s="77" t="s">
        <v>60</v>
      </c>
      <c r="C47" s="60">
        <f>C48+C49+C50</f>
        <v>2489.26</v>
      </c>
      <c r="D47" s="71"/>
    </row>
    <row r="48" ht="16.3" customHeight="1" spans="1:4">
      <c r="A48" s="78" t="s">
        <v>61</v>
      </c>
      <c r="B48" s="77" t="s">
        <v>62</v>
      </c>
      <c r="C48" s="60">
        <f>ROUND(C45*0.0212,2)</f>
        <v>1863.03</v>
      </c>
      <c r="D48" s="71"/>
    </row>
    <row r="49" ht="16.3" customHeight="1" spans="1:4">
      <c r="A49" s="78" t="s">
        <v>63</v>
      </c>
      <c r="B49" s="77" t="s">
        <v>64</v>
      </c>
      <c r="C49" s="60">
        <f>ROUND(C45*0.0049,2)</f>
        <v>430.61</v>
      </c>
      <c r="D49" s="71"/>
    </row>
    <row r="50" ht="16.3" customHeight="1" spans="1:4">
      <c r="A50" s="78" t="s">
        <v>65</v>
      </c>
      <c r="B50" s="77" t="s">
        <v>66</v>
      </c>
      <c r="C50" s="60">
        <f>ROUND(C48*0.105,2)</f>
        <v>195.62</v>
      </c>
      <c r="D50" s="71"/>
    </row>
    <row r="51" ht="16.3" customHeight="1" spans="1:4">
      <c r="A51" s="78" t="s">
        <v>67</v>
      </c>
      <c r="B51" s="77" t="s">
        <v>68</v>
      </c>
      <c r="C51" s="61"/>
      <c r="D51" s="73"/>
    </row>
    <row r="52" ht="16.3" customHeight="1" spans="1:4">
      <c r="A52" s="78" t="s">
        <v>22</v>
      </c>
      <c r="B52" s="77" t="s">
        <v>69</v>
      </c>
      <c r="C52" s="61"/>
      <c r="D52" s="73"/>
    </row>
    <row r="53" ht="16.3" customHeight="1" spans="1:4">
      <c r="A53" s="78" t="s">
        <v>70</v>
      </c>
      <c r="B53" s="77" t="s">
        <v>71</v>
      </c>
      <c r="C53" s="61"/>
      <c r="D53" s="73"/>
    </row>
    <row r="54" ht="16.3" customHeight="1" spans="1:4">
      <c r="A54" s="78" t="s">
        <v>72</v>
      </c>
      <c r="B54" s="77" t="s">
        <v>73</v>
      </c>
      <c r="C54" s="61"/>
      <c r="D54" s="73"/>
    </row>
    <row r="55" ht="16.3" customHeight="1" spans="1:4">
      <c r="A55" s="78" t="s">
        <v>74</v>
      </c>
      <c r="B55" s="77" t="s">
        <v>75</v>
      </c>
      <c r="C55" s="61"/>
      <c r="D55" s="73"/>
    </row>
    <row r="56" ht="16.3" customHeight="1" spans="1:4">
      <c r="A56" s="90" t="s">
        <v>76</v>
      </c>
      <c r="B56" s="91"/>
      <c r="C56" s="60">
        <f>C44+C46</f>
        <v>90368.22</v>
      </c>
      <c r="D56" s="71"/>
    </row>
    <row r="57" customFormat="1" ht="27.9" customHeight="1" spans="1:4">
      <c r="A57" s="84" t="s">
        <v>35</v>
      </c>
      <c r="B57" s="84"/>
      <c r="C57" s="85"/>
      <c r="D57" s="85"/>
    </row>
    <row r="58" customFormat="1" ht="33" customHeight="1" spans="1:4">
      <c r="A58" s="86" t="s">
        <v>81</v>
      </c>
      <c r="B58" s="86"/>
      <c r="C58" s="87"/>
      <c r="D58" s="88" t="s">
        <v>82</v>
      </c>
    </row>
    <row r="59" customFormat="1" ht="17.05" customHeight="1" spans="1:4">
      <c r="A59" s="89" t="s">
        <v>14</v>
      </c>
      <c r="B59" s="89" t="s">
        <v>38</v>
      </c>
      <c r="C59" s="48" t="s">
        <v>39</v>
      </c>
      <c r="D59" s="66"/>
    </row>
    <row r="60" customFormat="1" ht="16.3" customHeight="1" spans="1:4">
      <c r="A60" s="78" t="s">
        <v>18</v>
      </c>
      <c r="B60" s="77" t="s">
        <v>40</v>
      </c>
      <c r="C60" s="60">
        <f>C61</f>
        <v>127057.34</v>
      </c>
      <c r="D60" s="71"/>
    </row>
    <row r="61" customFormat="1" ht="16.3" customHeight="1" spans="1:4">
      <c r="A61" s="78" t="s">
        <v>41</v>
      </c>
      <c r="B61" s="77" t="s">
        <v>25</v>
      </c>
      <c r="C61" s="60">
        <f>ROUND((C23+C40+C56)/0.97*0.03,2)</f>
        <v>127057.34</v>
      </c>
      <c r="D61" s="71"/>
    </row>
    <row r="62" customFormat="1" ht="16.3" customHeight="1" spans="1:4">
      <c r="A62" s="78" t="s">
        <v>20</v>
      </c>
      <c r="B62" s="77" t="s">
        <v>58</v>
      </c>
      <c r="C62" s="61"/>
      <c r="D62" s="73"/>
    </row>
    <row r="63" customFormat="1" ht="16.3" customHeight="1" spans="1:4">
      <c r="A63" s="78" t="s">
        <v>22</v>
      </c>
      <c r="B63" s="77" t="s">
        <v>69</v>
      </c>
      <c r="C63" s="61"/>
      <c r="D63" s="73"/>
    </row>
    <row r="64" customFormat="1" ht="16.3" customHeight="1" spans="1:4">
      <c r="A64" s="78" t="s">
        <v>70</v>
      </c>
      <c r="B64" s="77" t="s">
        <v>71</v>
      </c>
      <c r="C64" s="61"/>
      <c r="D64" s="73"/>
    </row>
    <row r="65" customFormat="1" ht="16.3" customHeight="1" spans="1:4">
      <c r="A65" s="78" t="s">
        <v>72</v>
      </c>
      <c r="B65" s="77" t="s">
        <v>73</v>
      </c>
      <c r="C65" s="61"/>
      <c r="D65" s="73"/>
    </row>
    <row r="66" customFormat="1" ht="16.3" customHeight="1" spans="1:4">
      <c r="A66" s="78" t="s">
        <v>74</v>
      </c>
      <c r="B66" s="77" t="s">
        <v>75</v>
      </c>
      <c r="C66" s="61"/>
      <c r="D66" s="73"/>
    </row>
    <row r="67" customFormat="1" ht="16.3" customHeight="1" spans="1:4">
      <c r="A67" s="90" t="s">
        <v>76</v>
      </c>
      <c r="B67" s="91"/>
      <c r="C67" s="60">
        <f>C60</f>
        <v>127057.34</v>
      </c>
      <c r="D67" s="71"/>
    </row>
  </sheetData>
  <mergeCells count="71">
    <mergeCell ref="A1:D1"/>
    <mergeCell ref="A2:C2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A23:B23"/>
    <mergeCell ref="C23:D23"/>
    <mergeCell ref="A24:D24"/>
    <mergeCell ref="A25:C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A40:B40"/>
    <mergeCell ref="C40:D40"/>
    <mergeCell ref="A41:D41"/>
    <mergeCell ref="A42:C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A56:B56"/>
    <mergeCell ref="C56:D56"/>
    <mergeCell ref="A57:D57"/>
    <mergeCell ref="A58:C58"/>
    <mergeCell ref="C59:D59"/>
    <mergeCell ref="C60:D60"/>
    <mergeCell ref="C61:D61"/>
    <mergeCell ref="C62:D62"/>
    <mergeCell ref="C63:D63"/>
    <mergeCell ref="C64:D64"/>
    <mergeCell ref="C65:D65"/>
    <mergeCell ref="C66:D66"/>
    <mergeCell ref="A67:B67"/>
    <mergeCell ref="C67:D67"/>
  </mergeCells>
  <pageMargins left="0.393055555555556" right="0.393055555555556" top="0.393055555555556" bottom="0.393055555555556" header="0" footer="0.196527777777778"/>
  <pageSetup paperSize="9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4"/>
  <sheetViews>
    <sheetView workbookViewId="0">
      <pane ySplit="8" topLeftCell="A219" activePane="bottomLeft" state="frozen"/>
      <selection/>
      <selection pane="bottomLeft" activeCell="J160" sqref="J160"/>
    </sheetView>
  </sheetViews>
  <sheetFormatPr defaultColWidth="10.2857142857143" defaultRowHeight="15"/>
  <cols>
    <col min="1" max="1" width="3.85714285714286" style="42" customWidth="1"/>
    <col min="2" max="2" width="1.36190476190476" style="42" customWidth="1"/>
    <col min="3" max="3" width="12.8571428571429" style="42" customWidth="1"/>
    <col min="4" max="4" width="9.85714285714286" style="42" customWidth="1"/>
    <col min="5" max="5" width="30" style="42" customWidth="1"/>
    <col min="6" max="6" width="5" style="42" customWidth="1"/>
    <col min="7" max="7" width="8.68571428571429" style="42" customWidth="1"/>
    <col min="8" max="9" width="5" style="42" customWidth="1"/>
    <col min="10" max="10" width="12.2095238095238" style="42" customWidth="1"/>
    <col min="11" max="11" width="10.2857142857143" style="42" hidden="1" customWidth="1"/>
    <col min="12" max="12" width="2.42857142857143" style="42" customWidth="1"/>
    <col min="13" max="16384" width="10.2857142857143" style="42"/>
  </cols>
  <sheetData>
    <row r="1" ht="27.9" customHeight="1" spans="1:11">
      <c r="A1" s="43" t="s">
        <v>83</v>
      </c>
      <c r="B1" s="43"/>
      <c r="C1" s="43"/>
      <c r="D1" s="43"/>
      <c r="E1" s="43"/>
      <c r="F1" s="43"/>
      <c r="G1" s="43"/>
      <c r="H1" s="43"/>
      <c r="I1" s="43"/>
      <c r="J1" s="43"/>
      <c r="K1" s="63" t="s">
        <v>0</v>
      </c>
    </row>
    <row r="2" ht="29.45" customHeight="1" spans="1:11">
      <c r="A2" s="44" t="s">
        <v>84</v>
      </c>
      <c r="B2" s="44"/>
      <c r="C2" s="44"/>
      <c r="D2" s="44"/>
      <c r="E2" s="44"/>
      <c r="F2" s="44"/>
      <c r="G2" s="44"/>
      <c r="H2" s="44"/>
      <c r="I2" s="64"/>
      <c r="J2" s="64"/>
      <c r="K2" s="63" t="s">
        <v>0</v>
      </c>
    </row>
    <row r="3" ht="17.05" customHeight="1" spans="1:11">
      <c r="A3" s="45" t="s">
        <v>14</v>
      </c>
      <c r="B3" s="46"/>
      <c r="C3" s="47" t="s">
        <v>85</v>
      </c>
      <c r="D3" s="47" t="s">
        <v>86</v>
      </c>
      <c r="E3" s="47" t="s">
        <v>87</v>
      </c>
      <c r="F3" s="47" t="s">
        <v>88</v>
      </c>
      <c r="G3" s="47" t="s">
        <v>89</v>
      </c>
      <c r="H3" s="48" t="s">
        <v>90</v>
      </c>
      <c r="I3" s="65"/>
      <c r="J3" s="66"/>
      <c r="K3" s="67" t="s">
        <v>0</v>
      </c>
    </row>
    <row r="4" ht="17.05" customHeight="1" spans="1:11">
      <c r="A4" s="49"/>
      <c r="B4" s="50"/>
      <c r="C4" s="51"/>
      <c r="D4" s="51"/>
      <c r="E4" s="51"/>
      <c r="F4" s="51"/>
      <c r="G4" s="51"/>
      <c r="H4" s="48" t="s">
        <v>91</v>
      </c>
      <c r="I4" s="66"/>
      <c r="J4" s="68" t="s">
        <v>92</v>
      </c>
      <c r="K4" s="67" t="s">
        <v>0</v>
      </c>
    </row>
    <row r="5" ht="20.15" customHeight="1" spans="1:11">
      <c r="A5" s="52" t="s">
        <v>19</v>
      </c>
      <c r="B5" s="53"/>
      <c r="C5" s="53"/>
      <c r="D5" s="53"/>
      <c r="E5" s="53"/>
      <c r="F5" s="53"/>
      <c r="G5" s="53"/>
      <c r="H5" s="53"/>
      <c r="I5" s="53"/>
      <c r="J5" s="56"/>
      <c r="K5" s="69" t="s">
        <v>93</v>
      </c>
    </row>
    <row r="6" ht="20.15" customHeight="1" spans="1:11">
      <c r="A6" s="54" t="s">
        <v>42</v>
      </c>
      <c r="B6" s="55"/>
      <c r="C6" s="55"/>
      <c r="D6" s="55"/>
      <c r="E6" s="55"/>
      <c r="F6" s="55"/>
      <c r="G6" s="55"/>
      <c r="H6" s="55"/>
      <c r="I6" s="55"/>
      <c r="J6" s="70"/>
      <c r="K6" s="69" t="s">
        <v>94</v>
      </c>
    </row>
    <row r="7" ht="27.9" customHeight="1" spans="1:11">
      <c r="A7" s="52">
        <v>1</v>
      </c>
      <c r="B7" s="56"/>
      <c r="C7" s="57" t="s">
        <v>95</v>
      </c>
      <c r="D7" s="57" t="s">
        <v>96</v>
      </c>
      <c r="E7" s="57" t="s">
        <v>97</v>
      </c>
      <c r="F7" s="58" t="s">
        <v>98</v>
      </c>
      <c r="G7" s="59">
        <v>19967</v>
      </c>
      <c r="H7" s="60">
        <v>2.3</v>
      </c>
      <c r="I7" s="71"/>
      <c r="J7" s="72">
        <f>ROUND(G7*H7,2)</f>
        <v>45924.1</v>
      </c>
      <c r="K7" s="42" t="s">
        <v>0</v>
      </c>
    </row>
    <row r="8" ht="27.9" customHeight="1" spans="1:11">
      <c r="A8" s="52">
        <v>2</v>
      </c>
      <c r="B8" s="56"/>
      <c r="C8" s="57" t="s">
        <v>99</v>
      </c>
      <c r="D8" s="57" t="s">
        <v>100</v>
      </c>
      <c r="E8" s="57" t="s">
        <v>101</v>
      </c>
      <c r="F8" s="58" t="s">
        <v>102</v>
      </c>
      <c r="G8" s="59">
        <v>2299</v>
      </c>
      <c r="H8" s="60">
        <v>57.18</v>
      </c>
      <c r="I8" s="71"/>
      <c r="J8" s="72">
        <f>ROUND(G8*H8,2)</f>
        <v>131456.82</v>
      </c>
      <c r="K8" s="42" t="s">
        <v>0</v>
      </c>
    </row>
    <row r="9" ht="39.55" customHeight="1" spans="1:11">
      <c r="A9" s="52">
        <v>3</v>
      </c>
      <c r="B9" s="56"/>
      <c r="C9" s="57" t="s">
        <v>103</v>
      </c>
      <c r="D9" s="57" t="s">
        <v>104</v>
      </c>
      <c r="E9" s="57" t="s">
        <v>105</v>
      </c>
      <c r="F9" s="58" t="s">
        <v>102</v>
      </c>
      <c r="G9" s="59">
        <v>5782</v>
      </c>
      <c r="H9" s="60">
        <v>6.98</v>
      </c>
      <c r="I9" s="71"/>
      <c r="J9" s="72">
        <f>ROUND(G9*H9,2)</f>
        <v>40358.36</v>
      </c>
      <c r="K9" s="42" t="s">
        <v>0</v>
      </c>
    </row>
    <row r="10" ht="51.15" customHeight="1" spans="1:11">
      <c r="A10" s="52">
        <v>4</v>
      </c>
      <c r="B10" s="56"/>
      <c r="C10" s="57" t="s">
        <v>106</v>
      </c>
      <c r="D10" s="57" t="s">
        <v>107</v>
      </c>
      <c r="E10" s="57" t="s">
        <v>108</v>
      </c>
      <c r="F10" s="58" t="s">
        <v>102</v>
      </c>
      <c r="G10" s="59">
        <v>2299</v>
      </c>
      <c r="H10" s="60">
        <v>9.27</v>
      </c>
      <c r="I10" s="71"/>
      <c r="J10" s="72">
        <f>ROUND(G10*H10,2)</f>
        <v>21311.73</v>
      </c>
      <c r="K10" s="42" t="s">
        <v>0</v>
      </c>
    </row>
    <row r="11" ht="39.55" customHeight="1" spans="1:11">
      <c r="A11" s="52">
        <v>5</v>
      </c>
      <c r="B11" s="56"/>
      <c r="C11" s="57" t="s">
        <v>109</v>
      </c>
      <c r="D11" s="57" t="s">
        <v>110</v>
      </c>
      <c r="E11" s="57" t="s">
        <v>111</v>
      </c>
      <c r="F11" s="58" t="s">
        <v>102</v>
      </c>
      <c r="G11" s="59">
        <v>978.552</v>
      </c>
      <c r="H11" s="60">
        <v>57.18</v>
      </c>
      <c r="I11" s="71"/>
      <c r="J11" s="72">
        <f>ROUND(G11*H11,2)</f>
        <v>55953.6</v>
      </c>
      <c r="K11" s="42" t="s">
        <v>0</v>
      </c>
    </row>
    <row r="12" ht="27.9" customHeight="1" spans="1:11">
      <c r="A12" s="52">
        <v>6</v>
      </c>
      <c r="B12" s="56"/>
      <c r="C12" s="57" t="s">
        <v>112</v>
      </c>
      <c r="D12" s="57" t="s">
        <v>113</v>
      </c>
      <c r="E12" s="57" t="s">
        <v>114</v>
      </c>
      <c r="F12" s="58" t="s">
        <v>98</v>
      </c>
      <c r="G12" s="59">
        <v>690</v>
      </c>
      <c r="H12" s="60">
        <v>23.92</v>
      </c>
      <c r="I12" s="71"/>
      <c r="J12" s="72">
        <f t="shared" ref="J12:J18" si="0">ROUND(G12*H12,2)</f>
        <v>16504.8</v>
      </c>
      <c r="K12" s="42" t="s">
        <v>0</v>
      </c>
    </row>
    <row r="13" ht="39.55" customHeight="1" spans="1:11">
      <c r="A13" s="52">
        <v>7</v>
      </c>
      <c r="B13" s="56"/>
      <c r="C13" s="57" t="s">
        <v>115</v>
      </c>
      <c r="D13" s="57" t="s">
        <v>116</v>
      </c>
      <c r="E13" s="57" t="s">
        <v>117</v>
      </c>
      <c r="F13" s="58" t="s">
        <v>98</v>
      </c>
      <c r="G13" s="59">
        <v>690</v>
      </c>
      <c r="H13" s="60">
        <v>7.89</v>
      </c>
      <c r="I13" s="71"/>
      <c r="J13" s="72">
        <f t="shared" si="0"/>
        <v>5444.1</v>
      </c>
      <c r="K13" s="42" t="s">
        <v>0</v>
      </c>
    </row>
    <row r="14" ht="39.55" customHeight="1" spans="1:11">
      <c r="A14" s="52">
        <v>8</v>
      </c>
      <c r="B14" s="56"/>
      <c r="C14" s="57" t="s">
        <v>118</v>
      </c>
      <c r="D14" s="57" t="s">
        <v>116</v>
      </c>
      <c r="E14" s="57" t="s">
        <v>119</v>
      </c>
      <c r="F14" s="58" t="s">
        <v>98</v>
      </c>
      <c r="G14" s="59">
        <v>690</v>
      </c>
      <c r="H14" s="60">
        <v>4.58</v>
      </c>
      <c r="I14" s="71"/>
      <c r="J14" s="72">
        <f t="shared" si="0"/>
        <v>3160.2</v>
      </c>
      <c r="K14" s="42" t="s">
        <v>0</v>
      </c>
    </row>
    <row r="15" ht="20.15" customHeight="1" spans="1:11">
      <c r="A15" s="52">
        <v>9</v>
      </c>
      <c r="B15" s="56"/>
      <c r="C15" s="57" t="s">
        <v>120</v>
      </c>
      <c r="D15" s="57" t="s">
        <v>121</v>
      </c>
      <c r="E15" s="57" t="s">
        <v>122</v>
      </c>
      <c r="F15" s="58" t="s">
        <v>123</v>
      </c>
      <c r="G15" s="59">
        <v>50</v>
      </c>
      <c r="H15" s="60">
        <v>166.32</v>
      </c>
      <c r="I15" s="71"/>
      <c r="J15" s="72">
        <f t="shared" si="0"/>
        <v>8316</v>
      </c>
      <c r="K15" s="42" t="s">
        <v>0</v>
      </c>
    </row>
    <row r="16" ht="20.15" customHeight="1" spans="1:11">
      <c r="A16" s="52">
        <v>10</v>
      </c>
      <c r="B16" s="56"/>
      <c r="C16" s="57" t="s">
        <v>124</v>
      </c>
      <c r="D16" s="57" t="s">
        <v>125</v>
      </c>
      <c r="E16" s="57" t="s">
        <v>126</v>
      </c>
      <c r="F16" s="58" t="s">
        <v>123</v>
      </c>
      <c r="G16" s="59">
        <v>50</v>
      </c>
      <c r="H16" s="60">
        <v>454.32</v>
      </c>
      <c r="I16" s="71"/>
      <c r="J16" s="72">
        <f t="shared" si="0"/>
        <v>22716</v>
      </c>
      <c r="K16" s="42" t="s">
        <v>0</v>
      </c>
    </row>
    <row r="17" ht="20.15" customHeight="1" spans="1:11">
      <c r="A17" s="52">
        <v>11</v>
      </c>
      <c r="B17" s="56"/>
      <c r="C17" s="57" t="s">
        <v>127</v>
      </c>
      <c r="D17" s="57" t="s">
        <v>128</v>
      </c>
      <c r="E17" s="57" t="s">
        <v>129</v>
      </c>
      <c r="F17" s="58" t="s">
        <v>130</v>
      </c>
      <c r="G17" s="59">
        <v>1</v>
      </c>
      <c r="H17" s="60">
        <v>5988.45</v>
      </c>
      <c r="I17" s="71"/>
      <c r="J17" s="72">
        <f t="shared" si="0"/>
        <v>5988.45</v>
      </c>
      <c r="K17" s="42" t="s">
        <v>0</v>
      </c>
    </row>
    <row r="18" ht="27.9" customHeight="1" spans="1:11">
      <c r="A18" s="52">
        <v>12</v>
      </c>
      <c r="B18" s="56"/>
      <c r="C18" s="57" t="s">
        <v>131</v>
      </c>
      <c r="D18" s="57" t="s">
        <v>100</v>
      </c>
      <c r="E18" s="57" t="s">
        <v>132</v>
      </c>
      <c r="F18" s="58" t="s">
        <v>102</v>
      </c>
      <c r="G18" s="59">
        <v>539.4</v>
      </c>
      <c r="H18" s="60">
        <v>89.17</v>
      </c>
      <c r="I18" s="71"/>
      <c r="J18" s="72">
        <f t="shared" si="0"/>
        <v>48098.3</v>
      </c>
      <c r="K18" s="42" t="s">
        <v>0</v>
      </c>
    </row>
    <row r="19" ht="20.15" customHeight="1" spans="1:11">
      <c r="A19" s="52" t="s">
        <v>0</v>
      </c>
      <c r="B19" s="56"/>
      <c r="C19" s="57" t="s">
        <v>0</v>
      </c>
      <c r="D19" s="57" t="s">
        <v>133</v>
      </c>
      <c r="E19" s="57" t="s">
        <v>0</v>
      </c>
      <c r="F19" s="58" t="s">
        <v>0</v>
      </c>
      <c r="G19" s="59"/>
      <c r="H19" s="61"/>
      <c r="I19" s="73"/>
      <c r="J19" s="72">
        <f>SUM(J7:J18)</f>
        <v>405232.46</v>
      </c>
      <c r="K19" s="42" t="s">
        <v>0</v>
      </c>
    </row>
    <row r="20" ht="20.15" customHeight="1" spans="1:11">
      <c r="A20" s="54" t="s">
        <v>45</v>
      </c>
      <c r="B20" s="55"/>
      <c r="C20" s="55"/>
      <c r="D20" s="55"/>
      <c r="E20" s="55"/>
      <c r="F20" s="55"/>
      <c r="G20" s="55"/>
      <c r="H20" s="55"/>
      <c r="I20" s="55"/>
      <c r="J20" s="70"/>
      <c r="K20" s="69" t="s">
        <v>94</v>
      </c>
    </row>
    <row r="21" ht="132.55" customHeight="1" spans="1:11">
      <c r="A21" s="52">
        <v>13</v>
      </c>
      <c r="B21" s="56"/>
      <c r="C21" s="57" t="s">
        <v>134</v>
      </c>
      <c r="D21" s="57" t="s">
        <v>135</v>
      </c>
      <c r="E21" s="57" t="s">
        <v>136</v>
      </c>
      <c r="F21" s="58" t="s">
        <v>98</v>
      </c>
      <c r="G21" s="62"/>
      <c r="H21" s="61"/>
      <c r="I21" s="73"/>
      <c r="J21" s="62"/>
      <c r="K21" s="42" t="s">
        <v>0</v>
      </c>
    </row>
    <row r="22" ht="78.75" spans="1:11">
      <c r="A22" s="52">
        <v>14</v>
      </c>
      <c r="B22" s="56"/>
      <c r="C22" s="57" t="s">
        <v>137</v>
      </c>
      <c r="D22" s="57" t="s">
        <v>135</v>
      </c>
      <c r="E22" s="57" t="s">
        <v>136</v>
      </c>
      <c r="F22" s="58" t="s">
        <v>98</v>
      </c>
      <c r="G22" s="59">
        <v>584</v>
      </c>
      <c r="H22" s="60">
        <v>105.71</v>
      </c>
      <c r="I22" s="71"/>
      <c r="J22" s="72">
        <f>ROUND(G22*H22,2)</f>
        <v>61734.64</v>
      </c>
      <c r="K22" s="42" t="s">
        <v>0</v>
      </c>
    </row>
    <row r="23" ht="51.15" customHeight="1" spans="1:11">
      <c r="A23" s="52">
        <v>15</v>
      </c>
      <c r="B23" s="56"/>
      <c r="C23" s="57" t="s">
        <v>138</v>
      </c>
      <c r="D23" s="57" t="s">
        <v>139</v>
      </c>
      <c r="E23" s="57" t="s">
        <v>140</v>
      </c>
      <c r="F23" s="58" t="s">
        <v>98</v>
      </c>
      <c r="G23" s="59">
        <v>4980.88</v>
      </c>
      <c r="H23" s="60">
        <v>32.13</v>
      </c>
      <c r="I23" s="71"/>
      <c r="J23" s="72">
        <f>ROUND(G23*H23,2)</f>
        <v>160035.67</v>
      </c>
      <c r="K23" s="42" t="s">
        <v>0</v>
      </c>
    </row>
    <row r="24" ht="51.15" customHeight="1" spans="1:11">
      <c r="A24" s="52">
        <v>16</v>
      </c>
      <c r="B24" s="56"/>
      <c r="C24" s="57" t="s">
        <v>141</v>
      </c>
      <c r="D24" s="57" t="s">
        <v>139</v>
      </c>
      <c r="E24" s="57" t="s">
        <v>142</v>
      </c>
      <c r="F24" s="58" t="s">
        <v>98</v>
      </c>
      <c r="G24" s="59">
        <v>4980.88</v>
      </c>
      <c r="H24" s="60">
        <v>30.13</v>
      </c>
      <c r="I24" s="71"/>
      <c r="J24" s="72">
        <f>ROUND(G24*H24,2)</f>
        <v>150073.91</v>
      </c>
      <c r="K24" s="42" t="s">
        <v>0</v>
      </c>
    </row>
    <row r="25" ht="51.15" customHeight="1" spans="1:11">
      <c r="A25" s="52">
        <v>17</v>
      </c>
      <c r="B25" s="56"/>
      <c r="C25" s="57" t="s">
        <v>143</v>
      </c>
      <c r="D25" s="57" t="s">
        <v>144</v>
      </c>
      <c r="E25" s="57" t="s">
        <v>145</v>
      </c>
      <c r="F25" s="58" t="s">
        <v>98</v>
      </c>
      <c r="G25" s="59">
        <v>3000</v>
      </c>
      <c r="H25" s="60">
        <v>9.93</v>
      </c>
      <c r="I25" s="71"/>
      <c r="J25" s="72">
        <f>ROUND(G25*H25,2)</f>
        <v>29790</v>
      </c>
      <c r="K25" s="42" t="s">
        <v>0</v>
      </c>
    </row>
    <row r="26" ht="39.55" customHeight="1" spans="1:11">
      <c r="A26" s="52">
        <v>18</v>
      </c>
      <c r="B26" s="56"/>
      <c r="C26" s="57" t="s">
        <v>146</v>
      </c>
      <c r="D26" s="57" t="s">
        <v>147</v>
      </c>
      <c r="E26" s="57" t="s">
        <v>148</v>
      </c>
      <c r="F26" s="58" t="s">
        <v>98</v>
      </c>
      <c r="G26" s="59">
        <v>1000</v>
      </c>
      <c r="H26" s="60">
        <v>36.99</v>
      </c>
      <c r="I26" s="71"/>
      <c r="J26" s="72">
        <f>ROUND(G26*H26,2)</f>
        <v>36990</v>
      </c>
      <c r="K26" s="42" t="s">
        <v>0</v>
      </c>
    </row>
    <row r="27" ht="51.15" customHeight="1" spans="1:11">
      <c r="A27" s="52">
        <v>19</v>
      </c>
      <c r="B27" s="56"/>
      <c r="C27" s="57" t="s">
        <v>149</v>
      </c>
      <c r="D27" s="57" t="s">
        <v>139</v>
      </c>
      <c r="E27" s="57" t="s">
        <v>150</v>
      </c>
      <c r="F27" s="58" t="s">
        <v>98</v>
      </c>
      <c r="G27" s="59">
        <v>1000</v>
      </c>
      <c r="H27" s="60">
        <v>16.13</v>
      </c>
      <c r="I27" s="71"/>
      <c r="J27" s="72">
        <f t="shared" ref="J27:J39" si="1">ROUND(G27*H27,2)</f>
        <v>16130</v>
      </c>
      <c r="K27" s="42" t="s">
        <v>0</v>
      </c>
    </row>
    <row r="28" ht="27.9" customHeight="1" spans="1:11">
      <c r="A28" s="52">
        <v>20</v>
      </c>
      <c r="B28" s="56"/>
      <c r="C28" s="57" t="s">
        <v>151</v>
      </c>
      <c r="D28" s="57" t="s">
        <v>144</v>
      </c>
      <c r="E28" s="57" t="s">
        <v>152</v>
      </c>
      <c r="F28" s="58" t="s">
        <v>98</v>
      </c>
      <c r="G28" s="59">
        <v>1000</v>
      </c>
      <c r="H28" s="60">
        <v>10.29</v>
      </c>
      <c r="I28" s="71"/>
      <c r="J28" s="72">
        <f t="shared" si="1"/>
        <v>10290</v>
      </c>
      <c r="K28" s="42" t="s">
        <v>0</v>
      </c>
    </row>
    <row r="29" ht="96" customHeight="1" spans="1:11">
      <c r="A29" s="52">
        <v>21</v>
      </c>
      <c r="B29" s="56"/>
      <c r="C29" s="57" t="s">
        <v>153</v>
      </c>
      <c r="D29" s="57" t="s">
        <v>154</v>
      </c>
      <c r="E29" s="57" t="s">
        <v>155</v>
      </c>
      <c r="F29" s="58" t="s">
        <v>98</v>
      </c>
      <c r="G29" s="59">
        <v>293</v>
      </c>
      <c r="H29" s="60">
        <v>57.47</v>
      </c>
      <c r="I29" s="71"/>
      <c r="J29" s="72">
        <f t="shared" si="1"/>
        <v>16838.71</v>
      </c>
      <c r="K29" s="42" t="s">
        <v>0</v>
      </c>
    </row>
    <row r="30" ht="119" customHeight="1" spans="1:11">
      <c r="A30" s="52">
        <v>22</v>
      </c>
      <c r="B30" s="56"/>
      <c r="C30" s="57" t="s">
        <v>156</v>
      </c>
      <c r="D30" s="57" t="s">
        <v>157</v>
      </c>
      <c r="E30" s="57" t="s">
        <v>158</v>
      </c>
      <c r="F30" s="58" t="s">
        <v>123</v>
      </c>
      <c r="G30" s="59">
        <v>1079.6</v>
      </c>
      <c r="H30" s="60">
        <v>29.71</v>
      </c>
      <c r="I30" s="71"/>
      <c r="J30" s="72">
        <f t="shared" si="1"/>
        <v>32074.92</v>
      </c>
      <c r="K30" s="42" t="s">
        <v>0</v>
      </c>
    </row>
    <row r="31" ht="109.3" customHeight="1" spans="1:11">
      <c r="A31" s="52">
        <v>23</v>
      </c>
      <c r="B31" s="56"/>
      <c r="C31" s="57" t="s">
        <v>159</v>
      </c>
      <c r="D31" s="57" t="s">
        <v>160</v>
      </c>
      <c r="E31" s="57" t="s">
        <v>161</v>
      </c>
      <c r="F31" s="58" t="s">
        <v>162</v>
      </c>
      <c r="G31" s="59">
        <v>2</v>
      </c>
      <c r="H31" s="60">
        <v>1784.08</v>
      </c>
      <c r="I31" s="71"/>
      <c r="J31" s="72">
        <f t="shared" si="1"/>
        <v>3568.16</v>
      </c>
      <c r="K31" s="42" t="s">
        <v>0</v>
      </c>
    </row>
    <row r="32" ht="51.15" customHeight="1" spans="1:11">
      <c r="A32" s="52">
        <v>24</v>
      </c>
      <c r="B32" s="56"/>
      <c r="C32" s="57" t="s">
        <v>163</v>
      </c>
      <c r="D32" s="57" t="s">
        <v>164</v>
      </c>
      <c r="E32" s="57" t="s">
        <v>165</v>
      </c>
      <c r="F32" s="58" t="s">
        <v>123</v>
      </c>
      <c r="G32" s="62"/>
      <c r="H32" s="61"/>
      <c r="I32" s="73"/>
      <c r="J32" s="72">
        <f t="shared" si="1"/>
        <v>0</v>
      </c>
      <c r="K32" s="42" t="s">
        <v>0</v>
      </c>
    </row>
    <row r="33" ht="51.15" customHeight="1" spans="1:11">
      <c r="A33" s="52">
        <v>25</v>
      </c>
      <c r="B33" s="56"/>
      <c r="C33" s="57" t="s">
        <v>166</v>
      </c>
      <c r="D33" s="57" t="s">
        <v>167</v>
      </c>
      <c r="E33" s="57" t="s">
        <v>168</v>
      </c>
      <c r="F33" s="58" t="s">
        <v>123</v>
      </c>
      <c r="G33" s="59">
        <v>300</v>
      </c>
      <c r="H33" s="60">
        <v>252.68</v>
      </c>
      <c r="I33" s="71"/>
      <c r="J33" s="72">
        <f t="shared" si="1"/>
        <v>75804</v>
      </c>
      <c r="K33" s="42" t="s">
        <v>0</v>
      </c>
    </row>
    <row r="34" ht="20.15" customHeight="1" spans="1:11">
      <c r="A34" s="52">
        <v>26</v>
      </c>
      <c r="B34" s="56"/>
      <c r="C34" s="57" t="s">
        <v>169</v>
      </c>
      <c r="D34" s="57" t="s">
        <v>170</v>
      </c>
      <c r="E34" s="57" t="s">
        <v>0</v>
      </c>
      <c r="F34" s="58" t="s">
        <v>123</v>
      </c>
      <c r="G34" s="59">
        <v>140</v>
      </c>
      <c r="H34" s="60">
        <v>345</v>
      </c>
      <c r="I34" s="71"/>
      <c r="J34" s="72">
        <f t="shared" si="1"/>
        <v>48300</v>
      </c>
      <c r="K34" s="42" t="s">
        <v>0</v>
      </c>
    </row>
    <row r="35" ht="39.55" customHeight="1" spans="1:11">
      <c r="A35" s="52">
        <v>27</v>
      </c>
      <c r="B35" s="56"/>
      <c r="C35" s="57" t="s">
        <v>171</v>
      </c>
      <c r="D35" s="57" t="s">
        <v>172</v>
      </c>
      <c r="E35" s="57" t="s">
        <v>173</v>
      </c>
      <c r="F35" s="58" t="s">
        <v>130</v>
      </c>
      <c r="G35" s="59">
        <v>10</v>
      </c>
      <c r="H35" s="60">
        <v>60.78</v>
      </c>
      <c r="I35" s="71"/>
      <c r="J35" s="72">
        <f t="shared" si="1"/>
        <v>607.8</v>
      </c>
      <c r="K35" s="42" t="s">
        <v>0</v>
      </c>
    </row>
    <row r="36" ht="20.15" customHeight="1" spans="1:11">
      <c r="A36" s="52">
        <v>28</v>
      </c>
      <c r="B36" s="56"/>
      <c r="C36" s="57" t="s">
        <v>174</v>
      </c>
      <c r="D36" s="57" t="s">
        <v>175</v>
      </c>
      <c r="E36" s="57" t="s">
        <v>0</v>
      </c>
      <c r="F36" s="58" t="s">
        <v>98</v>
      </c>
      <c r="G36" s="59">
        <v>0</v>
      </c>
      <c r="H36" s="60">
        <v>1450</v>
      </c>
      <c r="I36" s="71"/>
      <c r="J36" s="72">
        <f t="shared" si="1"/>
        <v>0</v>
      </c>
      <c r="K36" s="42" t="s">
        <v>0</v>
      </c>
    </row>
    <row r="37" ht="86.05" customHeight="1" spans="1:11">
      <c r="A37" s="52">
        <v>29</v>
      </c>
      <c r="B37" s="56"/>
      <c r="C37" s="57" t="s">
        <v>176</v>
      </c>
      <c r="D37" s="57" t="s">
        <v>177</v>
      </c>
      <c r="E37" s="57" t="s">
        <v>178</v>
      </c>
      <c r="F37" s="58" t="s">
        <v>98</v>
      </c>
      <c r="G37" s="59">
        <v>24</v>
      </c>
      <c r="H37" s="60">
        <v>173.12</v>
      </c>
      <c r="I37" s="71"/>
      <c r="J37" s="72">
        <f t="shared" si="1"/>
        <v>4154.88</v>
      </c>
      <c r="K37" s="42" t="s">
        <v>0</v>
      </c>
    </row>
    <row r="38" ht="86.05" customHeight="1" spans="1:11">
      <c r="A38" s="52">
        <v>30</v>
      </c>
      <c r="B38" s="56"/>
      <c r="C38" s="57" t="s">
        <v>179</v>
      </c>
      <c r="D38" s="57" t="s">
        <v>180</v>
      </c>
      <c r="E38" s="57" t="s">
        <v>181</v>
      </c>
      <c r="F38" s="58" t="s">
        <v>102</v>
      </c>
      <c r="G38" s="59">
        <v>2.79</v>
      </c>
      <c r="H38" s="60">
        <v>535.4</v>
      </c>
      <c r="I38" s="71"/>
      <c r="J38" s="72">
        <f t="shared" si="1"/>
        <v>1493.77</v>
      </c>
      <c r="K38" s="42" t="s">
        <v>0</v>
      </c>
    </row>
    <row r="39" ht="27.9" customHeight="1" spans="1:11">
      <c r="A39" s="52">
        <v>31</v>
      </c>
      <c r="B39" s="56"/>
      <c r="C39" s="57" t="s">
        <v>182</v>
      </c>
      <c r="D39" s="57" t="s">
        <v>183</v>
      </c>
      <c r="E39" s="57" t="s">
        <v>184</v>
      </c>
      <c r="F39" s="58" t="s">
        <v>123</v>
      </c>
      <c r="G39" s="59">
        <v>80</v>
      </c>
      <c r="H39" s="60">
        <v>101.12</v>
      </c>
      <c r="I39" s="71"/>
      <c r="J39" s="72">
        <f t="shared" si="1"/>
        <v>8089.6</v>
      </c>
      <c r="K39" s="42" t="s">
        <v>0</v>
      </c>
    </row>
    <row r="40" ht="20.15" customHeight="1" spans="1:11">
      <c r="A40" s="52" t="s">
        <v>0</v>
      </c>
      <c r="B40" s="56"/>
      <c r="C40" s="57" t="s">
        <v>0</v>
      </c>
      <c r="D40" s="57" t="s">
        <v>133</v>
      </c>
      <c r="E40" s="57" t="s">
        <v>0</v>
      </c>
      <c r="F40" s="58" t="s">
        <v>0</v>
      </c>
      <c r="G40" s="62"/>
      <c r="H40" s="61"/>
      <c r="I40" s="73"/>
      <c r="J40" s="72">
        <f>SUM(J21:J39)</f>
        <v>655976.06</v>
      </c>
      <c r="K40" s="42" t="s">
        <v>0</v>
      </c>
    </row>
    <row r="41" ht="20.15" customHeight="1" spans="1:11">
      <c r="A41" s="54" t="s">
        <v>47</v>
      </c>
      <c r="B41" s="55"/>
      <c r="C41" s="55"/>
      <c r="D41" s="55"/>
      <c r="E41" s="55"/>
      <c r="F41" s="55"/>
      <c r="G41" s="55"/>
      <c r="H41" s="55"/>
      <c r="I41" s="55"/>
      <c r="J41" s="70"/>
      <c r="K41" s="69" t="s">
        <v>94</v>
      </c>
    </row>
    <row r="42" ht="51.15" customHeight="1" spans="1:11">
      <c r="A42" s="52">
        <v>32</v>
      </c>
      <c r="B42" s="56"/>
      <c r="C42" s="57" t="s">
        <v>185</v>
      </c>
      <c r="D42" s="57" t="s">
        <v>186</v>
      </c>
      <c r="E42" s="57" t="s">
        <v>165</v>
      </c>
      <c r="F42" s="58" t="s">
        <v>123</v>
      </c>
      <c r="G42" s="59">
        <v>0</v>
      </c>
      <c r="H42" s="60">
        <v>670.35</v>
      </c>
      <c r="I42" s="71"/>
      <c r="J42" s="72">
        <f t="shared" ref="J42:J47" si="2">ROUND(G42*H42,2)</f>
        <v>0</v>
      </c>
      <c r="K42" s="42" t="s">
        <v>0</v>
      </c>
    </row>
    <row r="43" ht="39.55" customHeight="1" spans="1:11">
      <c r="A43" s="52">
        <v>33</v>
      </c>
      <c r="B43" s="56"/>
      <c r="C43" s="57" t="s">
        <v>187</v>
      </c>
      <c r="D43" s="57" t="s">
        <v>147</v>
      </c>
      <c r="E43" s="57" t="s">
        <v>148</v>
      </c>
      <c r="F43" s="58" t="s">
        <v>98</v>
      </c>
      <c r="G43" s="59">
        <v>0</v>
      </c>
      <c r="H43" s="60">
        <v>35.52</v>
      </c>
      <c r="I43" s="71"/>
      <c r="J43" s="72">
        <f t="shared" si="2"/>
        <v>0</v>
      </c>
      <c r="K43" s="42" t="s">
        <v>0</v>
      </c>
    </row>
    <row r="44" ht="27.9" customHeight="1" spans="1:11">
      <c r="A44" s="52">
        <v>34</v>
      </c>
      <c r="B44" s="56"/>
      <c r="C44" s="57" t="s">
        <v>188</v>
      </c>
      <c r="D44" s="57" t="s">
        <v>113</v>
      </c>
      <c r="E44" s="57" t="s">
        <v>189</v>
      </c>
      <c r="F44" s="58" t="s">
        <v>98</v>
      </c>
      <c r="G44" s="59">
        <v>0</v>
      </c>
      <c r="H44" s="60">
        <v>92.02</v>
      </c>
      <c r="I44" s="71"/>
      <c r="J44" s="72">
        <f t="shared" si="2"/>
        <v>0</v>
      </c>
      <c r="K44" s="42" t="s">
        <v>0</v>
      </c>
    </row>
    <row r="45" ht="27.9" customHeight="1" spans="1:11">
      <c r="A45" s="52">
        <v>35</v>
      </c>
      <c r="B45" s="56"/>
      <c r="C45" s="57" t="s">
        <v>190</v>
      </c>
      <c r="D45" s="57" t="s">
        <v>100</v>
      </c>
      <c r="E45" s="57" t="s">
        <v>191</v>
      </c>
      <c r="F45" s="58" t="s">
        <v>102</v>
      </c>
      <c r="G45" s="59">
        <v>0</v>
      </c>
      <c r="H45" s="60">
        <v>99.35</v>
      </c>
      <c r="I45" s="71"/>
      <c r="J45" s="72">
        <f t="shared" si="2"/>
        <v>0</v>
      </c>
      <c r="K45" s="42" t="s">
        <v>0</v>
      </c>
    </row>
    <row r="46" ht="20.15" customHeight="1" spans="1:11">
      <c r="A46" s="52">
        <v>36</v>
      </c>
      <c r="B46" s="56"/>
      <c r="C46" s="57" t="s">
        <v>192</v>
      </c>
      <c r="D46" s="57" t="s">
        <v>113</v>
      </c>
      <c r="E46" s="57" t="s">
        <v>0</v>
      </c>
      <c r="F46" s="58" t="s">
        <v>98</v>
      </c>
      <c r="G46" s="59">
        <v>0</v>
      </c>
      <c r="H46" s="60">
        <v>10.49</v>
      </c>
      <c r="I46" s="71"/>
      <c r="J46" s="72">
        <f t="shared" si="2"/>
        <v>0</v>
      </c>
      <c r="K46" s="42" t="s">
        <v>0</v>
      </c>
    </row>
    <row r="47" ht="27.9" customHeight="1" spans="1:11">
      <c r="A47" s="52">
        <v>37</v>
      </c>
      <c r="B47" s="56"/>
      <c r="C47" s="57" t="s">
        <v>193</v>
      </c>
      <c r="D47" s="57" t="s">
        <v>100</v>
      </c>
      <c r="E47" s="57" t="s">
        <v>191</v>
      </c>
      <c r="F47" s="58" t="s">
        <v>102</v>
      </c>
      <c r="G47" s="59">
        <v>0</v>
      </c>
      <c r="H47" s="60">
        <v>99.35</v>
      </c>
      <c r="I47" s="71"/>
      <c r="J47" s="72">
        <f t="shared" si="2"/>
        <v>0</v>
      </c>
      <c r="K47" s="42" t="s">
        <v>0</v>
      </c>
    </row>
    <row r="48" ht="20.15" customHeight="1" spans="1:11">
      <c r="A48" s="52" t="s">
        <v>0</v>
      </c>
      <c r="B48" s="56"/>
      <c r="C48" s="57" t="s">
        <v>0</v>
      </c>
      <c r="D48" s="57" t="s">
        <v>133</v>
      </c>
      <c r="E48" s="57" t="s">
        <v>0</v>
      </c>
      <c r="F48" s="58" t="s">
        <v>0</v>
      </c>
      <c r="G48" s="62"/>
      <c r="H48" s="61"/>
      <c r="I48" s="73"/>
      <c r="J48" s="72">
        <f>SUM(J42:J47)</f>
        <v>0</v>
      </c>
      <c r="K48" s="42" t="s">
        <v>0</v>
      </c>
    </row>
    <row r="49" ht="20.15" customHeight="1" spans="1:11">
      <c r="A49" s="54" t="s">
        <v>49</v>
      </c>
      <c r="B49" s="55"/>
      <c r="C49" s="55"/>
      <c r="D49" s="55"/>
      <c r="E49" s="55"/>
      <c r="F49" s="55"/>
      <c r="G49" s="55"/>
      <c r="H49" s="55"/>
      <c r="I49" s="55"/>
      <c r="J49" s="70"/>
      <c r="K49" s="69" t="s">
        <v>94</v>
      </c>
    </row>
    <row r="50" ht="74.4" customHeight="1" spans="1:11">
      <c r="A50" s="52">
        <v>38</v>
      </c>
      <c r="B50" s="56"/>
      <c r="C50" s="57" t="s">
        <v>194</v>
      </c>
      <c r="D50" s="57" t="s">
        <v>195</v>
      </c>
      <c r="E50" s="57" t="s">
        <v>196</v>
      </c>
      <c r="F50" s="58" t="s">
        <v>102</v>
      </c>
      <c r="G50" s="59">
        <v>22.8</v>
      </c>
      <c r="H50" s="60">
        <v>98.77</v>
      </c>
      <c r="I50" s="71"/>
      <c r="J50" s="72">
        <f t="shared" ref="J50:J73" si="3">ROUND(G50*H50,2)</f>
        <v>2251.96</v>
      </c>
      <c r="K50" s="42" t="s">
        <v>0</v>
      </c>
    </row>
    <row r="51" ht="74.4" customHeight="1" spans="1:11">
      <c r="A51" s="52">
        <v>39</v>
      </c>
      <c r="B51" s="56"/>
      <c r="C51" s="57" t="s">
        <v>197</v>
      </c>
      <c r="D51" s="57" t="s">
        <v>198</v>
      </c>
      <c r="E51" s="57" t="s">
        <v>199</v>
      </c>
      <c r="F51" s="58" t="s">
        <v>102</v>
      </c>
      <c r="G51" s="59">
        <v>59.28</v>
      </c>
      <c r="H51" s="60">
        <v>86.82</v>
      </c>
      <c r="I51" s="71"/>
      <c r="J51" s="72">
        <f t="shared" si="3"/>
        <v>5146.69</v>
      </c>
      <c r="K51" s="42" t="s">
        <v>0</v>
      </c>
    </row>
    <row r="52" ht="86.05" customHeight="1" spans="1:11">
      <c r="A52" s="52">
        <v>40</v>
      </c>
      <c r="B52" s="56"/>
      <c r="C52" s="57" t="s">
        <v>200</v>
      </c>
      <c r="D52" s="57" t="s">
        <v>201</v>
      </c>
      <c r="E52" s="57" t="s">
        <v>202</v>
      </c>
      <c r="F52" s="58" t="s">
        <v>102</v>
      </c>
      <c r="G52" s="59">
        <v>37.38</v>
      </c>
      <c r="H52" s="60">
        <v>472.98</v>
      </c>
      <c r="I52" s="71"/>
      <c r="J52" s="72">
        <f t="shared" si="3"/>
        <v>17679.99</v>
      </c>
      <c r="K52" s="42" t="s">
        <v>0</v>
      </c>
    </row>
    <row r="53" ht="66" customHeight="1" spans="1:11">
      <c r="A53" s="52">
        <v>41</v>
      </c>
      <c r="B53" s="56"/>
      <c r="C53" s="57" t="s">
        <v>203</v>
      </c>
      <c r="D53" s="57" t="s">
        <v>204</v>
      </c>
      <c r="E53" s="57" t="s">
        <v>205</v>
      </c>
      <c r="F53" s="58" t="s">
        <v>102</v>
      </c>
      <c r="G53" s="59">
        <v>26.112</v>
      </c>
      <c r="H53" s="60">
        <v>613.59</v>
      </c>
      <c r="I53" s="71"/>
      <c r="J53" s="72">
        <f t="shared" si="3"/>
        <v>16022.06</v>
      </c>
      <c r="K53" s="42" t="s">
        <v>0</v>
      </c>
    </row>
    <row r="54" ht="86.05" customHeight="1" spans="1:11">
      <c r="A54" s="52">
        <v>42</v>
      </c>
      <c r="B54" s="56"/>
      <c r="C54" s="57" t="s">
        <v>206</v>
      </c>
      <c r="D54" s="57" t="s">
        <v>207</v>
      </c>
      <c r="E54" s="57" t="s">
        <v>208</v>
      </c>
      <c r="F54" s="58" t="s">
        <v>102</v>
      </c>
      <c r="G54" s="59">
        <v>5.79</v>
      </c>
      <c r="H54" s="60">
        <v>320.11</v>
      </c>
      <c r="I54" s="71"/>
      <c r="J54" s="72">
        <f t="shared" si="3"/>
        <v>1853.44</v>
      </c>
      <c r="K54" s="42" t="s">
        <v>0</v>
      </c>
    </row>
    <row r="55" ht="39.55" customHeight="1" spans="1:11">
      <c r="A55" s="52">
        <v>43</v>
      </c>
      <c r="B55" s="56"/>
      <c r="C55" s="57" t="s">
        <v>209</v>
      </c>
      <c r="D55" s="57" t="s">
        <v>210</v>
      </c>
      <c r="E55" s="57" t="s">
        <v>211</v>
      </c>
      <c r="F55" s="58" t="s">
        <v>102</v>
      </c>
      <c r="G55" s="59">
        <v>401.28</v>
      </c>
      <c r="H55" s="60">
        <v>8.39</v>
      </c>
      <c r="I55" s="71"/>
      <c r="J55" s="72">
        <f t="shared" si="3"/>
        <v>3366.74</v>
      </c>
      <c r="K55" s="42" t="s">
        <v>0</v>
      </c>
    </row>
    <row r="56" ht="39.55" customHeight="1" spans="1:11">
      <c r="A56" s="52">
        <v>44</v>
      </c>
      <c r="B56" s="56"/>
      <c r="C56" s="57" t="s">
        <v>212</v>
      </c>
      <c r="D56" s="57" t="s">
        <v>213</v>
      </c>
      <c r="E56" s="57" t="s">
        <v>214</v>
      </c>
      <c r="F56" s="58" t="s">
        <v>102</v>
      </c>
      <c r="G56" s="59">
        <v>296.62</v>
      </c>
      <c r="H56" s="60">
        <v>16.96</v>
      </c>
      <c r="I56" s="71"/>
      <c r="J56" s="72">
        <f t="shared" si="3"/>
        <v>5030.68</v>
      </c>
      <c r="K56" s="42" t="s">
        <v>0</v>
      </c>
    </row>
    <row r="57" ht="39.55" customHeight="1" spans="1:11">
      <c r="A57" s="52">
        <v>45</v>
      </c>
      <c r="B57" s="56"/>
      <c r="C57" s="57" t="s">
        <v>215</v>
      </c>
      <c r="D57" s="57" t="s">
        <v>216</v>
      </c>
      <c r="E57" s="57" t="s">
        <v>217</v>
      </c>
      <c r="F57" s="58" t="s">
        <v>218</v>
      </c>
      <c r="G57" s="59">
        <v>0.128</v>
      </c>
      <c r="H57" s="60">
        <v>1901.41</v>
      </c>
      <c r="I57" s="71"/>
      <c r="J57" s="72">
        <f t="shared" si="3"/>
        <v>243.38</v>
      </c>
      <c r="K57" s="42" t="s">
        <v>0</v>
      </c>
    </row>
    <row r="58" ht="74.4" customHeight="1" spans="1:11">
      <c r="A58" s="52">
        <v>46</v>
      </c>
      <c r="B58" s="56"/>
      <c r="C58" s="57" t="s">
        <v>219</v>
      </c>
      <c r="D58" s="57" t="s">
        <v>220</v>
      </c>
      <c r="E58" s="57" t="s">
        <v>196</v>
      </c>
      <c r="F58" s="58" t="s">
        <v>102</v>
      </c>
      <c r="G58" s="59">
        <v>34.4</v>
      </c>
      <c r="H58" s="60">
        <v>102.4</v>
      </c>
      <c r="I58" s="71"/>
      <c r="J58" s="72">
        <f t="shared" si="3"/>
        <v>3522.56</v>
      </c>
      <c r="K58" s="42" t="s">
        <v>0</v>
      </c>
    </row>
    <row r="59" ht="74.4" customHeight="1" spans="1:11">
      <c r="A59" s="52">
        <v>47</v>
      </c>
      <c r="B59" s="56"/>
      <c r="C59" s="57" t="s">
        <v>221</v>
      </c>
      <c r="D59" s="57" t="s">
        <v>222</v>
      </c>
      <c r="E59" s="57" t="s">
        <v>223</v>
      </c>
      <c r="F59" s="58" t="s">
        <v>98</v>
      </c>
      <c r="G59" s="59">
        <v>219.5</v>
      </c>
      <c r="H59" s="60">
        <v>56.94</v>
      </c>
      <c r="I59" s="71"/>
      <c r="J59" s="72">
        <f t="shared" si="3"/>
        <v>12498.33</v>
      </c>
      <c r="K59" s="42" t="s">
        <v>0</v>
      </c>
    </row>
    <row r="60" ht="97.65" customHeight="1" spans="1:11">
      <c r="A60" s="52">
        <v>48</v>
      </c>
      <c r="B60" s="56"/>
      <c r="C60" s="57" t="s">
        <v>224</v>
      </c>
      <c r="D60" s="57" t="s">
        <v>225</v>
      </c>
      <c r="E60" s="57" t="s">
        <v>226</v>
      </c>
      <c r="F60" s="58" t="s">
        <v>98</v>
      </c>
      <c r="G60" s="59">
        <v>256.93</v>
      </c>
      <c r="H60" s="60">
        <v>59.64</v>
      </c>
      <c r="I60" s="71"/>
      <c r="J60" s="72">
        <f t="shared" si="3"/>
        <v>15323.31</v>
      </c>
      <c r="K60" s="42" t="s">
        <v>0</v>
      </c>
    </row>
    <row r="61" ht="74.4" customHeight="1" spans="1:11">
      <c r="A61" s="52">
        <v>49</v>
      </c>
      <c r="B61" s="56"/>
      <c r="C61" s="57" t="s">
        <v>227</v>
      </c>
      <c r="D61" s="57" t="s">
        <v>228</v>
      </c>
      <c r="E61" s="57" t="s">
        <v>229</v>
      </c>
      <c r="F61" s="58" t="s">
        <v>98</v>
      </c>
      <c r="G61" s="59">
        <f>35.379+241.92+2267.6</f>
        <v>2544.899</v>
      </c>
      <c r="H61" s="60">
        <v>33.55</v>
      </c>
      <c r="I61" s="71"/>
      <c r="J61" s="72">
        <f t="shared" si="3"/>
        <v>85381.36</v>
      </c>
      <c r="K61" s="42" t="s">
        <v>0</v>
      </c>
    </row>
    <row r="62" ht="39.55" customHeight="1" spans="1:11">
      <c r="A62" s="52">
        <v>50</v>
      </c>
      <c r="B62" s="56"/>
      <c r="C62" s="57" t="s">
        <v>230</v>
      </c>
      <c r="D62" s="57" t="s">
        <v>183</v>
      </c>
      <c r="E62" s="57" t="s">
        <v>231</v>
      </c>
      <c r="F62" s="58" t="s">
        <v>123</v>
      </c>
      <c r="G62" s="59">
        <f>195.98+248.9</f>
        <v>444.88</v>
      </c>
      <c r="H62" s="60">
        <v>42.23</v>
      </c>
      <c r="I62" s="71"/>
      <c r="J62" s="72">
        <f t="shared" si="3"/>
        <v>18787.28</v>
      </c>
      <c r="K62" s="42" t="s">
        <v>0</v>
      </c>
    </row>
    <row r="63" ht="39.55" customHeight="1" spans="1:11">
      <c r="A63" s="52">
        <v>51</v>
      </c>
      <c r="B63" s="56"/>
      <c r="C63" s="57" t="s">
        <v>232</v>
      </c>
      <c r="D63" s="57" t="s">
        <v>233</v>
      </c>
      <c r="E63" s="57" t="s">
        <v>234</v>
      </c>
      <c r="F63" s="58" t="s">
        <v>123</v>
      </c>
      <c r="G63" s="59">
        <v>12.81</v>
      </c>
      <c r="H63" s="60">
        <v>10.61</v>
      </c>
      <c r="I63" s="71"/>
      <c r="J63" s="72">
        <f t="shared" si="3"/>
        <v>135.91</v>
      </c>
      <c r="K63" s="42" t="s">
        <v>0</v>
      </c>
    </row>
    <row r="64" ht="74.4" customHeight="1" spans="1:11">
      <c r="A64" s="52">
        <v>52</v>
      </c>
      <c r="B64" s="56"/>
      <c r="C64" s="57" t="s">
        <v>235</v>
      </c>
      <c r="D64" s="57" t="s">
        <v>236</v>
      </c>
      <c r="E64" s="57" t="s">
        <v>199</v>
      </c>
      <c r="F64" s="58" t="s">
        <v>102</v>
      </c>
      <c r="G64" s="59">
        <v>0.486</v>
      </c>
      <c r="H64" s="60">
        <v>76.03</v>
      </c>
      <c r="I64" s="71"/>
      <c r="J64" s="72">
        <f t="shared" si="3"/>
        <v>36.95</v>
      </c>
      <c r="K64" s="42" t="s">
        <v>0</v>
      </c>
    </row>
    <row r="65" ht="74.4" customHeight="1" spans="1:11">
      <c r="A65" s="52">
        <v>53</v>
      </c>
      <c r="B65" s="56"/>
      <c r="C65" s="57" t="s">
        <v>237</v>
      </c>
      <c r="D65" s="57" t="s">
        <v>195</v>
      </c>
      <c r="E65" s="57" t="s">
        <v>196</v>
      </c>
      <c r="F65" s="58" t="s">
        <v>102</v>
      </c>
      <c r="G65" s="59">
        <v>0.242</v>
      </c>
      <c r="H65" s="60">
        <v>103.06</v>
      </c>
      <c r="I65" s="71"/>
      <c r="J65" s="72">
        <f t="shared" si="3"/>
        <v>24.94</v>
      </c>
      <c r="K65" s="42" t="s">
        <v>0</v>
      </c>
    </row>
    <row r="66" ht="74.4" customHeight="1" spans="1:11">
      <c r="A66" s="52">
        <v>54</v>
      </c>
      <c r="B66" s="56"/>
      <c r="C66" s="57" t="s">
        <v>238</v>
      </c>
      <c r="D66" s="57" t="s">
        <v>239</v>
      </c>
      <c r="E66" s="57" t="s">
        <v>199</v>
      </c>
      <c r="F66" s="58" t="s">
        <v>102</v>
      </c>
      <c r="G66" s="59">
        <v>0.414</v>
      </c>
      <c r="H66" s="60">
        <v>102.37</v>
      </c>
      <c r="I66" s="71"/>
      <c r="J66" s="72">
        <f t="shared" si="3"/>
        <v>42.38</v>
      </c>
      <c r="K66" s="42" t="s">
        <v>0</v>
      </c>
    </row>
    <row r="67" ht="39.55" customHeight="1" spans="1:11">
      <c r="A67" s="52">
        <v>55</v>
      </c>
      <c r="B67" s="56"/>
      <c r="C67" s="57" t="s">
        <v>240</v>
      </c>
      <c r="D67" s="57" t="s">
        <v>216</v>
      </c>
      <c r="E67" s="57" t="s">
        <v>241</v>
      </c>
      <c r="F67" s="58" t="s">
        <v>218</v>
      </c>
      <c r="G67" s="59">
        <v>0.025</v>
      </c>
      <c r="H67" s="60">
        <v>1584.4</v>
      </c>
      <c r="I67" s="71"/>
      <c r="J67" s="72">
        <f t="shared" si="3"/>
        <v>39.61</v>
      </c>
      <c r="K67" s="42" t="s">
        <v>0</v>
      </c>
    </row>
    <row r="68" ht="39.55" customHeight="1" spans="1:11">
      <c r="A68" s="52">
        <v>56</v>
      </c>
      <c r="B68" s="56"/>
      <c r="C68" s="57" t="s">
        <v>242</v>
      </c>
      <c r="D68" s="57" t="s">
        <v>216</v>
      </c>
      <c r="E68" s="57" t="s">
        <v>243</v>
      </c>
      <c r="F68" s="58" t="s">
        <v>218</v>
      </c>
      <c r="G68" s="59">
        <v>0.018</v>
      </c>
      <c r="H68" s="60">
        <v>1268.89</v>
      </c>
      <c r="I68" s="71"/>
      <c r="J68" s="72">
        <f t="shared" si="3"/>
        <v>22.84</v>
      </c>
      <c r="K68" s="42" t="s">
        <v>0</v>
      </c>
    </row>
    <row r="69" ht="27.9" customHeight="1" spans="1:11">
      <c r="A69" s="52">
        <v>57</v>
      </c>
      <c r="B69" s="56"/>
      <c r="C69" s="57" t="s">
        <v>244</v>
      </c>
      <c r="D69" s="57" t="s">
        <v>245</v>
      </c>
      <c r="E69" s="57" t="s">
        <v>246</v>
      </c>
      <c r="F69" s="58" t="s">
        <v>102</v>
      </c>
      <c r="G69" s="59">
        <v>2.89</v>
      </c>
      <c r="H69" s="60">
        <v>53.13</v>
      </c>
      <c r="I69" s="71"/>
      <c r="J69" s="72">
        <f t="shared" si="3"/>
        <v>153.55</v>
      </c>
      <c r="K69" s="42" t="s">
        <v>0</v>
      </c>
    </row>
    <row r="70" ht="39.55" customHeight="1" spans="1:11">
      <c r="A70" s="52">
        <v>58</v>
      </c>
      <c r="B70" s="56"/>
      <c r="C70" s="57" t="s">
        <v>247</v>
      </c>
      <c r="D70" s="57" t="s">
        <v>213</v>
      </c>
      <c r="E70" s="57" t="s">
        <v>214</v>
      </c>
      <c r="F70" s="58" t="s">
        <v>102</v>
      </c>
      <c r="G70" s="59">
        <v>2.126</v>
      </c>
      <c r="H70" s="60">
        <v>16.96</v>
      </c>
      <c r="I70" s="71"/>
      <c r="J70" s="72">
        <f t="shared" si="3"/>
        <v>36.06</v>
      </c>
      <c r="K70" s="42" t="s">
        <v>0</v>
      </c>
    </row>
    <row r="71" ht="97.65" customHeight="1" spans="1:11">
      <c r="A71" s="52">
        <v>59</v>
      </c>
      <c r="B71" s="56"/>
      <c r="C71" s="57" t="s">
        <v>248</v>
      </c>
      <c r="D71" s="57" t="s">
        <v>225</v>
      </c>
      <c r="E71" s="57" t="s">
        <v>226</v>
      </c>
      <c r="F71" s="58" t="s">
        <v>98</v>
      </c>
      <c r="G71" s="59">
        <v>5.22</v>
      </c>
      <c r="H71" s="60">
        <v>59.64</v>
      </c>
      <c r="I71" s="71"/>
      <c r="J71" s="72">
        <f t="shared" si="3"/>
        <v>311.32</v>
      </c>
      <c r="K71" s="42" t="s">
        <v>0</v>
      </c>
    </row>
    <row r="72" ht="74.4" customHeight="1" spans="1:11">
      <c r="A72" s="52">
        <v>60</v>
      </c>
      <c r="B72" s="56"/>
      <c r="C72" s="57" t="s">
        <v>249</v>
      </c>
      <c r="D72" s="57" t="s">
        <v>228</v>
      </c>
      <c r="E72" s="57" t="s">
        <v>250</v>
      </c>
      <c r="F72" s="58" t="s">
        <v>98</v>
      </c>
      <c r="G72" s="59">
        <v>5.22</v>
      </c>
      <c r="H72" s="60">
        <v>33.55</v>
      </c>
      <c r="I72" s="71"/>
      <c r="J72" s="72">
        <f t="shared" si="3"/>
        <v>175.13</v>
      </c>
      <c r="K72" s="42" t="s">
        <v>0</v>
      </c>
    </row>
    <row r="73" ht="27.9" customHeight="1" spans="1:11">
      <c r="A73" s="52">
        <v>61</v>
      </c>
      <c r="B73" s="56"/>
      <c r="C73" s="57" t="s">
        <v>251</v>
      </c>
      <c r="D73" s="57" t="s">
        <v>252</v>
      </c>
      <c r="E73" s="57" t="s">
        <v>253</v>
      </c>
      <c r="F73" s="58" t="s">
        <v>98</v>
      </c>
      <c r="G73" s="59">
        <v>1.89</v>
      </c>
      <c r="H73" s="60">
        <v>58.7</v>
      </c>
      <c r="I73" s="71"/>
      <c r="J73" s="72">
        <f t="shared" si="3"/>
        <v>110.94</v>
      </c>
      <c r="K73" s="42" t="s">
        <v>0</v>
      </c>
    </row>
    <row r="74" ht="20.15" customHeight="1" spans="1:11">
      <c r="A74" s="52" t="s">
        <v>0</v>
      </c>
      <c r="B74" s="56"/>
      <c r="C74" s="57" t="s">
        <v>0</v>
      </c>
      <c r="D74" s="57" t="s">
        <v>133</v>
      </c>
      <c r="E74" s="57" t="s">
        <v>0</v>
      </c>
      <c r="F74" s="58" t="s">
        <v>0</v>
      </c>
      <c r="G74" s="62"/>
      <c r="H74" s="61"/>
      <c r="I74" s="73"/>
      <c r="J74" s="72">
        <f>SUM(J50:J73)</f>
        <v>188197.41</v>
      </c>
      <c r="K74" s="42" t="s">
        <v>0</v>
      </c>
    </row>
    <row r="75" ht="20.15" customHeight="1" spans="1:11">
      <c r="A75" s="54" t="s">
        <v>51</v>
      </c>
      <c r="B75" s="55"/>
      <c r="C75" s="55"/>
      <c r="D75" s="55"/>
      <c r="E75" s="55"/>
      <c r="F75" s="55"/>
      <c r="G75" s="55"/>
      <c r="H75" s="55"/>
      <c r="I75" s="55"/>
      <c r="J75" s="70"/>
      <c r="K75" s="69" t="s">
        <v>94</v>
      </c>
    </row>
    <row r="76" ht="86.05" customHeight="1" spans="1:11">
      <c r="A76" s="52">
        <v>62</v>
      </c>
      <c r="B76" s="56"/>
      <c r="C76" s="57" t="s">
        <v>254</v>
      </c>
      <c r="D76" s="57" t="s">
        <v>255</v>
      </c>
      <c r="E76" s="57" t="s">
        <v>256</v>
      </c>
      <c r="F76" s="58" t="s">
        <v>123</v>
      </c>
      <c r="G76" s="59">
        <v>209</v>
      </c>
      <c r="H76" s="60">
        <v>230.98</v>
      </c>
      <c r="I76" s="71"/>
      <c r="J76" s="72">
        <f t="shared" ref="J76:J110" si="4">ROUND(G76*H76,2)</f>
        <v>48274.82</v>
      </c>
      <c r="K76" s="42" t="s">
        <v>0</v>
      </c>
    </row>
    <row r="77" ht="120.9" customHeight="1" spans="1:11">
      <c r="A77" s="52">
        <v>63</v>
      </c>
      <c r="B77" s="56"/>
      <c r="C77" s="57" t="s">
        <v>257</v>
      </c>
      <c r="D77" s="57" t="s">
        <v>255</v>
      </c>
      <c r="E77" s="57" t="s">
        <v>258</v>
      </c>
      <c r="F77" s="58" t="s">
        <v>123</v>
      </c>
      <c r="G77" s="59">
        <v>352</v>
      </c>
      <c r="H77" s="60">
        <v>99.88</v>
      </c>
      <c r="I77" s="71"/>
      <c r="J77" s="72">
        <f t="shared" si="4"/>
        <v>35157.76</v>
      </c>
      <c r="K77" s="42" t="s">
        <v>0</v>
      </c>
    </row>
    <row r="78" ht="62.8" customHeight="1" spans="1:11">
      <c r="A78" s="52">
        <v>64</v>
      </c>
      <c r="B78" s="56"/>
      <c r="C78" s="57" t="s">
        <v>259</v>
      </c>
      <c r="D78" s="57" t="s">
        <v>260</v>
      </c>
      <c r="E78" s="57" t="s">
        <v>261</v>
      </c>
      <c r="F78" s="58" t="s">
        <v>123</v>
      </c>
      <c r="G78" s="59">
        <v>209</v>
      </c>
      <c r="H78" s="60">
        <v>74.65</v>
      </c>
      <c r="I78" s="71"/>
      <c r="J78" s="72">
        <f t="shared" si="4"/>
        <v>15601.85</v>
      </c>
      <c r="K78" s="42" t="s">
        <v>0</v>
      </c>
    </row>
    <row r="79" ht="62.8" customHeight="1" spans="1:11">
      <c r="A79" s="52">
        <v>65</v>
      </c>
      <c r="B79" s="56"/>
      <c r="C79" s="57" t="s">
        <v>262</v>
      </c>
      <c r="D79" s="57" t="s">
        <v>260</v>
      </c>
      <c r="E79" s="57" t="s">
        <v>263</v>
      </c>
      <c r="F79" s="58" t="s">
        <v>123</v>
      </c>
      <c r="G79" s="59">
        <v>352</v>
      </c>
      <c r="H79" s="60">
        <v>52.75</v>
      </c>
      <c r="I79" s="71"/>
      <c r="J79" s="72">
        <f t="shared" si="4"/>
        <v>18568</v>
      </c>
      <c r="K79" s="42" t="s">
        <v>0</v>
      </c>
    </row>
    <row r="80" ht="62.8" customHeight="1" spans="1:11">
      <c r="A80" s="52">
        <v>66</v>
      </c>
      <c r="B80" s="56"/>
      <c r="C80" s="57" t="s">
        <v>264</v>
      </c>
      <c r="D80" s="57" t="s">
        <v>265</v>
      </c>
      <c r="E80" s="57" t="s">
        <v>266</v>
      </c>
      <c r="F80" s="58" t="s">
        <v>267</v>
      </c>
      <c r="G80" s="59">
        <v>1</v>
      </c>
      <c r="H80" s="60">
        <v>173.78</v>
      </c>
      <c r="I80" s="71"/>
      <c r="J80" s="72">
        <f t="shared" si="4"/>
        <v>173.78</v>
      </c>
      <c r="K80" s="42" t="s">
        <v>0</v>
      </c>
    </row>
    <row r="81" ht="20.15" customHeight="1" spans="1:11">
      <c r="A81" s="52">
        <v>67</v>
      </c>
      <c r="B81" s="56"/>
      <c r="C81" s="57" t="s">
        <v>268</v>
      </c>
      <c r="D81" s="57" t="s">
        <v>269</v>
      </c>
      <c r="E81" s="57" t="s">
        <v>270</v>
      </c>
      <c r="F81" s="58" t="s">
        <v>130</v>
      </c>
      <c r="G81" s="59">
        <v>2</v>
      </c>
      <c r="H81" s="60">
        <v>93.84</v>
      </c>
      <c r="I81" s="71"/>
      <c r="J81" s="72">
        <f t="shared" si="4"/>
        <v>187.68</v>
      </c>
      <c r="K81" s="42" t="s">
        <v>0</v>
      </c>
    </row>
    <row r="82" ht="20.15" customHeight="1" spans="1:11">
      <c r="A82" s="52">
        <v>68</v>
      </c>
      <c r="B82" s="56"/>
      <c r="C82" s="57" t="s">
        <v>271</v>
      </c>
      <c r="D82" s="57" t="s">
        <v>269</v>
      </c>
      <c r="E82" s="57" t="s">
        <v>272</v>
      </c>
      <c r="F82" s="58" t="s">
        <v>130</v>
      </c>
      <c r="G82" s="59">
        <v>13</v>
      </c>
      <c r="H82" s="60">
        <v>45.18</v>
      </c>
      <c r="I82" s="71"/>
      <c r="J82" s="72">
        <f t="shared" si="4"/>
        <v>587.34</v>
      </c>
      <c r="K82" s="42" t="s">
        <v>0</v>
      </c>
    </row>
    <row r="83" ht="20.15" customHeight="1" spans="1:11">
      <c r="A83" s="52">
        <v>69</v>
      </c>
      <c r="B83" s="56"/>
      <c r="C83" s="57" t="s">
        <v>273</v>
      </c>
      <c r="D83" s="57" t="s">
        <v>269</v>
      </c>
      <c r="E83" s="57" t="s">
        <v>274</v>
      </c>
      <c r="F83" s="58" t="s">
        <v>130</v>
      </c>
      <c r="G83" s="59">
        <v>3</v>
      </c>
      <c r="H83" s="60">
        <v>90.38</v>
      </c>
      <c r="I83" s="71"/>
      <c r="J83" s="72">
        <f t="shared" si="4"/>
        <v>271.14</v>
      </c>
      <c r="K83" s="42" t="s">
        <v>0</v>
      </c>
    </row>
    <row r="84" ht="20.15" customHeight="1" spans="1:11">
      <c r="A84" s="52">
        <v>70</v>
      </c>
      <c r="B84" s="56"/>
      <c r="C84" s="57" t="s">
        <v>275</v>
      </c>
      <c r="D84" s="57" t="s">
        <v>269</v>
      </c>
      <c r="E84" s="57" t="s">
        <v>276</v>
      </c>
      <c r="F84" s="58" t="s">
        <v>130</v>
      </c>
      <c r="G84" s="59">
        <v>6</v>
      </c>
      <c r="H84" s="60">
        <v>120.78</v>
      </c>
      <c r="I84" s="71"/>
      <c r="J84" s="72">
        <f t="shared" si="4"/>
        <v>724.68</v>
      </c>
      <c r="K84" s="42" t="s">
        <v>0</v>
      </c>
    </row>
    <row r="85" ht="20.15" customHeight="1" spans="1:11">
      <c r="A85" s="52">
        <v>71</v>
      </c>
      <c r="B85" s="56"/>
      <c r="C85" s="57" t="s">
        <v>277</v>
      </c>
      <c r="D85" s="57" t="s">
        <v>269</v>
      </c>
      <c r="E85" s="57" t="s">
        <v>278</v>
      </c>
      <c r="F85" s="58" t="s">
        <v>130</v>
      </c>
      <c r="G85" s="59">
        <v>6</v>
      </c>
      <c r="H85" s="60">
        <v>158.33</v>
      </c>
      <c r="I85" s="71"/>
      <c r="J85" s="72">
        <f t="shared" si="4"/>
        <v>949.98</v>
      </c>
      <c r="K85" s="42" t="s">
        <v>0</v>
      </c>
    </row>
    <row r="86" ht="20.15" customHeight="1" spans="1:11">
      <c r="A86" s="52">
        <v>72</v>
      </c>
      <c r="B86" s="56"/>
      <c r="C86" s="57" t="s">
        <v>279</v>
      </c>
      <c r="D86" s="57" t="s">
        <v>269</v>
      </c>
      <c r="E86" s="57" t="s">
        <v>280</v>
      </c>
      <c r="F86" s="58" t="s">
        <v>130</v>
      </c>
      <c r="G86" s="59">
        <v>8</v>
      </c>
      <c r="H86" s="60">
        <v>40.79</v>
      </c>
      <c r="I86" s="71"/>
      <c r="J86" s="72">
        <f t="shared" si="4"/>
        <v>326.32</v>
      </c>
      <c r="K86" s="42" t="s">
        <v>0</v>
      </c>
    </row>
    <row r="87" ht="153" customHeight="1" spans="1:11">
      <c r="A87" s="52">
        <v>73</v>
      </c>
      <c r="B87" s="56"/>
      <c r="C87" s="57" t="s">
        <v>281</v>
      </c>
      <c r="D87" s="57" t="s">
        <v>282</v>
      </c>
      <c r="E87" s="57" t="s">
        <v>283</v>
      </c>
      <c r="F87" s="58" t="s">
        <v>284</v>
      </c>
      <c r="G87" s="59">
        <v>1</v>
      </c>
      <c r="H87" s="60">
        <v>3509.43</v>
      </c>
      <c r="I87" s="71"/>
      <c r="J87" s="72">
        <f t="shared" si="4"/>
        <v>3509.43</v>
      </c>
      <c r="K87" s="42" t="s">
        <v>0</v>
      </c>
    </row>
    <row r="88" ht="140" customHeight="1" spans="1:11">
      <c r="A88" s="52">
        <v>74</v>
      </c>
      <c r="B88" s="56"/>
      <c r="C88" s="57" t="s">
        <v>285</v>
      </c>
      <c r="D88" s="57" t="s">
        <v>282</v>
      </c>
      <c r="E88" s="57" t="s">
        <v>286</v>
      </c>
      <c r="F88" s="58" t="s">
        <v>284</v>
      </c>
      <c r="G88" s="59">
        <v>2</v>
      </c>
      <c r="H88" s="60">
        <v>3509.39</v>
      </c>
      <c r="I88" s="71"/>
      <c r="J88" s="72">
        <f t="shared" si="4"/>
        <v>7018.78</v>
      </c>
      <c r="K88" s="42" t="s">
        <v>0</v>
      </c>
    </row>
    <row r="89" ht="27.9" customHeight="1" spans="1:11">
      <c r="A89" s="52">
        <v>75</v>
      </c>
      <c r="B89" s="56"/>
      <c r="C89" s="57" t="s">
        <v>287</v>
      </c>
      <c r="D89" s="57" t="s">
        <v>210</v>
      </c>
      <c r="E89" s="57" t="s">
        <v>288</v>
      </c>
      <c r="F89" s="58" t="s">
        <v>102</v>
      </c>
      <c r="G89" s="59">
        <v>471.24</v>
      </c>
      <c r="H89" s="60">
        <v>9.71</v>
      </c>
      <c r="I89" s="71"/>
      <c r="J89" s="72">
        <f t="shared" si="4"/>
        <v>4575.74</v>
      </c>
      <c r="K89" s="42" t="s">
        <v>0</v>
      </c>
    </row>
    <row r="90" ht="97.65" customHeight="1" spans="1:11">
      <c r="A90" s="52">
        <v>76</v>
      </c>
      <c r="B90" s="56"/>
      <c r="C90" s="57" t="s">
        <v>289</v>
      </c>
      <c r="D90" s="57" t="s">
        <v>107</v>
      </c>
      <c r="E90" s="57" t="s">
        <v>290</v>
      </c>
      <c r="F90" s="58" t="s">
        <v>102</v>
      </c>
      <c r="G90" s="59">
        <v>152.62</v>
      </c>
      <c r="H90" s="60">
        <v>9</v>
      </c>
      <c r="I90" s="71"/>
      <c r="J90" s="72">
        <f t="shared" si="4"/>
        <v>1373.58</v>
      </c>
      <c r="K90" s="42" t="s">
        <v>0</v>
      </c>
    </row>
    <row r="91" ht="51.15" customHeight="1" spans="1:11">
      <c r="A91" s="52">
        <v>77</v>
      </c>
      <c r="B91" s="56"/>
      <c r="C91" s="57" t="s">
        <v>291</v>
      </c>
      <c r="D91" s="57" t="s">
        <v>100</v>
      </c>
      <c r="E91" s="57" t="s">
        <v>292</v>
      </c>
      <c r="F91" s="58" t="s">
        <v>102</v>
      </c>
      <c r="G91" s="59">
        <v>318.62</v>
      </c>
      <c r="H91" s="60">
        <v>19.87</v>
      </c>
      <c r="I91" s="71"/>
      <c r="J91" s="72">
        <f t="shared" si="4"/>
        <v>6330.98</v>
      </c>
      <c r="K91" s="42" t="s">
        <v>0</v>
      </c>
    </row>
    <row r="92" ht="109.3" customHeight="1" spans="1:11">
      <c r="A92" s="52">
        <v>78</v>
      </c>
      <c r="B92" s="56"/>
      <c r="C92" s="57" t="s">
        <v>293</v>
      </c>
      <c r="D92" s="57" t="s">
        <v>294</v>
      </c>
      <c r="E92" s="57" t="s">
        <v>295</v>
      </c>
      <c r="F92" s="58" t="s">
        <v>296</v>
      </c>
      <c r="G92" s="59">
        <v>6</v>
      </c>
      <c r="H92" s="60">
        <v>2472.1</v>
      </c>
      <c r="I92" s="71"/>
      <c r="J92" s="72">
        <f t="shared" si="4"/>
        <v>14832.6</v>
      </c>
      <c r="K92" s="42" t="s">
        <v>0</v>
      </c>
    </row>
    <row r="93" ht="109.3" customHeight="1" spans="1:11">
      <c r="A93" s="52">
        <v>79</v>
      </c>
      <c r="B93" s="56"/>
      <c r="C93" s="57" t="s">
        <v>297</v>
      </c>
      <c r="D93" s="57" t="s">
        <v>294</v>
      </c>
      <c r="E93" s="57" t="s">
        <v>298</v>
      </c>
      <c r="F93" s="58" t="s">
        <v>296</v>
      </c>
      <c r="G93" s="59">
        <v>9</v>
      </c>
      <c r="H93" s="60">
        <v>1204.6</v>
      </c>
      <c r="I93" s="71"/>
      <c r="J93" s="72">
        <f t="shared" si="4"/>
        <v>10841.4</v>
      </c>
      <c r="K93" s="42" t="s">
        <v>0</v>
      </c>
    </row>
    <row r="94" ht="39.55" customHeight="1" spans="1:11">
      <c r="A94" s="52">
        <v>80</v>
      </c>
      <c r="B94" s="56"/>
      <c r="C94" s="57" t="s">
        <v>299</v>
      </c>
      <c r="D94" s="57" t="s">
        <v>300</v>
      </c>
      <c r="E94" s="57" t="s">
        <v>301</v>
      </c>
      <c r="F94" s="58" t="s">
        <v>123</v>
      </c>
      <c r="G94" s="59">
        <v>1400</v>
      </c>
      <c r="H94" s="60">
        <v>27.81</v>
      </c>
      <c r="I94" s="71"/>
      <c r="J94" s="72">
        <f t="shared" si="4"/>
        <v>38934</v>
      </c>
      <c r="K94" s="42" t="s">
        <v>0</v>
      </c>
    </row>
    <row r="95" ht="27.9" customHeight="1" spans="1:11">
      <c r="A95" s="52">
        <v>81</v>
      </c>
      <c r="B95" s="56"/>
      <c r="C95" s="57" t="s">
        <v>302</v>
      </c>
      <c r="D95" s="57" t="s">
        <v>300</v>
      </c>
      <c r="E95" s="57" t="s">
        <v>303</v>
      </c>
      <c r="F95" s="58" t="s">
        <v>123</v>
      </c>
      <c r="G95" s="59">
        <v>420</v>
      </c>
      <c r="H95" s="60">
        <v>27.81</v>
      </c>
      <c r="I95" s="71"/>
      <c r="J95" s="72">
        <f t="shared" si="4"/>
        <v>11680.2</v>
      </c>
      <c r="K95" s="42" t="s">
        <v>0</v>
      </c>
    </row>
    <row r="96" ht="39.55" customHeight="1" spans="1:11">
      <c r="A96" s="52">
        <v>82</v>
      </c>
      <c r="B96" s="56"/>
      <c r="C96" s="57" t="s">
        <v>304</v>
      </c>
      <c r="D96" s="57" t="s">
        <v>300</v>
      </c>
      <c r="E96" s="57" t="s">
        <v>305</v>
      </c>
      <c r="F96" s="58" t="s">
        <v>123</v>
      </c>
      <c r="G96" s="59">
        <v>250</v>
      </c>
      <c r="H96" s="60">
        <v>9.96</v>
      </c>
      <c r="I96" s="71"/>
      <c r="J96" s="72">
        <f t="shared" si="4"/>
        <v>2490</v>
      </c>
      <c r="K96" s="42" t="s">
        <v>0</v>
      </c>
    </row>
    <row r="97" ht="39.55" customHeight="1" spans="1:11">
      <c r="A97" s="52">
        <v>83</v>
      </c>
      <c r="B97" s="56"/>
      <c r="C97" s="57" t="s">
        <v>306</v>
      </c>
      <c r="D97" s="57" t="s">
        <v>300</v>
      </c>
      <c r="E97" s="57" t="s">
        <v>307</v>
      </c>
      <c r="F97" s="58" t="s">
        <v>123</v>
      </c>
      <c r="G97" s="59">
        <v>430</v>
      </c>
      <c r="H97" s="60">
        <v>9.96</v>
      </c>
      <c r="I97" s="71"/>
      <c r="J97" s="72">
        <f t="shared" si="4"/>
        <v>4282.8</v>
      </c>
      <c r="K97" s="42" t="s">
        <v>0</v>
      </c>
    </row>
    <row r="98" ht="39.55" customHeight="1" spans="1:11">
      <c r="A98" s="52">
        <v>84</v>
      </c>
      <c r="B98" s="56"/>
      <c r="C98" s="57" t="s">
        <v>308</v>
      </c>
      <c r="D98" s="57" t="s">
        <v>300</v>
      </c>
      <c r="E98" s="57" t="s">
        <v>309</v>
      </c>
      <c r="F98" s="58" t="s">
        <v>123</v>
      </c>
      <c r="G98" s="59">
        <v>250</v>
      </c>
      <c r="H98" s="60">
        <v>9.96</v>
      </c>
      <c r="I98" s="71"/>
      <c r="J98" s="72">
        <f t="shared" si="4"/>
        <v>2490</v>
      </c>
      <c r="K98" s="42" t="s">
        <v>0</v>
      </c>
    </row>
    <row r="99" ht="39.55" customHeight="1" spans="1:11">
      <c r="A99" s="52">
        <v>85</v>
      </c>
      <c r="B99" s="56"/>
      <c r="C99" s="57" t="s">
        <v>310</v>
      </c>
      <c r="D99" s="57" t="s">
        <v>300</v>
      </c>
      <c r="E99" s="57" t="s">
        <v>311</v>
      </c>
      <c r="F99" s="58" t="s">
        <v>123</v>
      </c>
      <c r="G99" s="59">
        <v>250</v>
      </c>
      <c r="H99" s="60">
        <v>9.96</v>
      </c>
      <c r="I99" s="71"/>
      <c r="J99" s="72">
        <f t="shared" si="4"/>
        <v>2490</v>
      </c>
      <c r="K99" s="42" t="s">
        <v>0</v>
      </c>
    </row>
    <row r="100" ht="51.15" customHeight="1" spans="1:11">
      <c r="A100" s="52">
        <v>86</v>
      </c>
      <c r="B100" s="56"/>
      <c r="C100" s="57" t="s">
        <v>312</v>
      </c>
      <c r="D100" s="57" t="s">
        <v>300</v>
      </c>
      <c r="E100" s="57" t="s">
        <v>313</v>
      </c>
      <c r="F100" s="58" t="s">
        <v>123</v>
      </c>
      <c r="G100" s="59">
        <v>500</v>
      </c>
      <c r="H100" s="60">
        <v>6.27</v>
      </c>
      <c r="I100" s="71"/>
      <c r="J100" s="72">
        <f t="shared" si="4"/>
        <v>3135</v>
      </c>
      <c r="K100" s="42" t="s">
        <v>0</v>
      </c>
    </row>
    <row r="101" ht="27.9" customHeight="1" spans="1:11">
      <c r="A101" s="52">
        <v>87</v>
      </c>
      <c r="B101" s="56"/>
      <c r="C101" s="57" t="s">
        <v>314</v>
      </c>
      <c r="D101" s="57" t="s">
        <v>300</v>
      </c>
      <c r="E101" s="57" t="s">
        <v>315</v>
      </c>
      <c r="F101" s="58" t="s">
        <v>123</v>
      </c>
      <c r="G101" s="59">
        <v>500</v>
      </c>
      <c r="H101" s="60">
        <v>53.1</v>
      </c>
      <c r="I101" s="71"/>
      <c r="J101" s="72">
        <f t="shared" si="4"/>
        <v>26550</v>
      </c>
      <c r="K101" s="42" t="s">
        <v>0</v>
      </c>
    </row>
    <row r="102" ht="27.9" customHeight="1" spans="1:11">
      <c r="A102" s="52">
        <v>88</v>
      </c>
      <c r="B102" s="56"/>
      <c r="C102" s="57" t="s">
        <v>316</v>
      </c>
      <c r="D102" s="57" t="s">
        <v>300</v>
      </c>
      <c r="E102" s="57" t="s">
        <v>317</v>
      </c>
      <c r="F102" s="58" t="s">
        <v>123</v>
      </c>
      <c r="G102" s="59">
        <v>500</v>
      </c>
      <c r="H102" s="60">
        <v>53.1</v>
      </c>
      <c r="I102" s="71"/>
      <c r="J102" s="72">
        <f t="shared" si="4"/>
        <v>26550</v>
      </c>
      <c r="K102" s="42" t="s">
        <v>0</v>
      </c>
    </row>
    <row r="103" ht="27.9" customHeight="1" spans="1:11">
      <c r="A103" s="52">
        <v>89</v>
      </c>
      <c r="B103" s="56"/>
      <c r="C103" s="57" t="s">
        <v>318</v>
      </c>
      <c r="D103" s="57" t="s">
        <v>300</v>
      </c>
      <c r="E103" s="57" t="s">
        <v>319</v>
      </c>
      <c r="F103" s="58" t="s">
        <v>123</v>
      </c>
      <c r="G103" s="59">
        <v>500</v>
      </c>
      <c r="H103" s="60">
        <v>20.34</v>
      </c>
      <c r="I103" s="71"/>
      <c r="J103" s="72">
        <f t="shared" si="4"/>
        <v>10170</v>
      </c>
      <c r="K103" s="42" t="s">
        <v>0</v>
      </c>
    </row>
    <row r="104" ht="51.15" customHeight="1" spans="1:11">
      <c r="A104" s="52">
        <v>90</v>
      </c>
      <c r="B104" s="56"/>
      <c r="C104" s="57" t="s">
        <v>320</v>
      </c>
      <c r="D104" s="57" t="s">
        <v>300</v>
      </c>
      <c r="E104" s="57" t="s">
        <v>321</v>
      </c>
      <c r="F104" s="58" t="s">
        <v>123</v>
      </c>
      <c r="G104" s="59">
        <v>500</v>
      </c>
      <c r="H104" s="60">
        <v>6.27</v>
      </c>
      <c r="I104" s="71"/>
      <c r="J104" s="72">
        <f t="shared" si="4"/>
        <v>3135</v>
      </c>
      <c r="K104" s="42" t="s">
        <v>0</v>
      </c>
    </row>
    <row r="105" ht="27.9" customHeight="1" spans="1:11">
      <c r="A105" s="52">
        <v>91</v>
      </c>
      <c r="B105" s="56"/>
      <c r="C105" s="57" t="s">
        <v>322</v>
      </c>
      <c r="D105" s="57" t="s">
        <v>323</v>
      </c>
      <c r="E105" s="57" t="s">
        <v>324</v>
      </c>
      <c r="F105" s="58" t="s">
        <v>123</v>
      </c>
      <c r="G105" s="59">
        <v>280</v>
      </c>
      <c r="H105" s="60">
        <v>1.22</v>
      </c>
      <c r="I105" s="71"/>
      <c r="J105" s="72">
        <f t="shared" si="4"/>
        <v>341.6</v>
      </c>
      <c r="K105" s="42" t="s">
        <v>0</v>
      </c>
    </row>
    <row r="106" ht="39.55" customHeight="1" spans="1:11">
      <c r="A106" s="52">
        <v>92</v>
      </c>
      <c r="B106" s="56"/>
      <c r="C106" s="57" t="s">
        <v>325</v>
      </c>
      <c r="D106" s="57" t="s">
        <v>323</v>
      </c>
      <c r="E106" s="57" t="s">
        <v>326</v>
      </c>
      <c r="F106" s="58" t="s">
        <v>123</v>
      </c>
      <c r="G106" s="59">
        <v>280</v>
      </c>
      <c r="H106" s="60">
        <v>1.38</v>
      </c>
      <c r="I106" s="71"/>
      <c r="J106" s="72">
        <f t="shared" si="4"/>
        <v>386.4</v>
      </c>
      <c r="K106" s="42" t="s">
        <v>0</v>
      </c>
    </row>
    <row r="107" ht="39.55" customHeight="1" spans="1:11">
      <c r="A107" s="52">
        <v>93</v>
      </c>
      <c r="B107" s="56"/>
      <c r="C107" s="57" t="s">
        <v>327</v>
      </c>
      <c r="D107" s="57" t="s">
        <v>323</v>
      </c>
      <c r="E107" s="57" t="s">
        <v>328</v>
      </c>
      <c r="F107" s="58" t="s">
        <v>123</v>
      </c>
      <c r="G107" s="59">
        <v>280</v>
      </c>
      <c r="H107" s="60">
        <v>1.22</v>
      </c>
      <c r="I107" s="71"/>
      <c r="J107" s="72">
        <f t="shared" si="4"/>
        <v>341.6</v>
      </c>
      <c r="K107" s="42" t="s">
        <v>0</v>
      </c>
    </row>
    <row r="108" ht="27.9" customHeight="1" spans="1:11">
      <c r="A108" s="52">
        <v>94</v>
      </c>
      <c r="B108" s="56"/>
      <c r="C108" s="57" t="s">
        <v>329</v>
      </c>
      <c r="D108" s="57" t="s">
        <v>323</v>
      </c>
      <c r="E108" s="57" t="s">
        <v>330</v>
      </c>
      <c r="F108" s="58" t="s">
        <v>123</v>
      </c>
      <c r="G108" s="59">
        <v>280</v>
      </c>
      <c r="H108" s="60">
        <v>1.22</v>
      </c>
      <c r="I108" s="71"/>
      <c r="J108" s="72">
        <f t="shared" si="4"/>
        <v>341.6</v>
      </c>
      <c r="K108" s="42" t="s">
        <v>0</v>
      </c>
    </row>
    <row r="109" ht="74.4" customHeight="1" spans="1:11">
      <c r="A109" s="52">
        <v>95</v>
      </c>
      <c r="B109" s="56"/>
      <c r="C109" s="57" t="s">
        <v>331</v>
      </c>
      <c r="D109" s="57" t="s">
        <v>332</v>
      </c>
      <c r="E109" s="57" t="s">
        <v>333</v>
      </c>
      <c r="F109" s="58" t="s">
        <v>123</v>
      </c>
      <c r="G109" s="59">
        <v>1400</v>
      </c>
      <c r="H109" s="60">
        <v>18.87</v>
      </c>
      <c r="I109" s="71"/>
      <c r="J109" s="72">
        <f t="shared" si="4"/>
        <v>26418</v>
      </c>
      <c r="K109" s="42" t="s">
        <v>0</v>
      </c>
    </row>
    <row r="110" ht="62.8" customHeight="1" spans="1:11">
      <c r="A110" s="52">
        <v>96</v>
      </c>
      <c r="B110" s="56"/>
      <c r="C110" s="57" t="s">
        <v>334</v>
      </c>
      <c r="D110" s="57" t="s">
        <v>332</v>
      </c>
      <c r="E110" s="57" t="s">
        <v>335</v>
      </c>
      <c r="F110" s="58" t="s">
        <v>123</v>
      </c>
      <c r="G110" s="59">
        <v>1400</v>
      </c>
      <c r="H110" s="60">
        <v>42.76</v>
      </c>
      <c r="I110" s="71"/>
      <c r="J110" s="72">
        <f t="shared" si="4"/>
        <v>59864</v>
      </c>
      <c r="K110" s="42" t="s">
        <v>0</v>
      </c>
    </row>
    <row r="111" ht="20.15" customHeight="1" spans="1:11">
      <c r="A111" s="52" t="s">
        <v>0</v>
      </c>
      <c r="B111" s="56"/>
      <c r="C111" s="57" t="s">
        <v>0</v>
      </c>
      <c r="D111" s="57" t="s">
        <v>133</v>
      </c>
      <c r="E111" s="57" t="s">
        <v>0</v>
      </c>
      <c r="F111" s="58" t="s">
        <v>0</v>
      </c>
      <c r="G111" s="59"/>
      <c r="H111" s="61"/>
      <c r="I111" s="73"/>
      <c r="J111" s="72">
        <f>SUM(J76:J110)</f>
        <v>388906.06</v>
      </c>
      <c r="K111" s="42" t="s">
        <v>0</v>
      </c>
    </row>
    <row r="112" ht="20.15" customHeight="1" spans="1:11">
      <c r="A112" s="74" t="s">
        <v>53</v>
      </c>
      <c r="B112" s="75"/>
      <c r="C112" s="75"/>
      <c r="D112" s="75"/>
      <c r="E112" s="75"/>
      <c r="F112" s="75"/>
      <c r="G112" s="75"/>
      <c r="H112" s="75"/>
      <c r="I112" s="75"/>
      <c r="J112" s="76"/>
      <c r="K112" s="69" t="s">
        <v>94</v>
      </c>
    </row>
    <row r="113" ht="0.05" hidden="1" customHeight="1" spans="1:11">
      <c r="A113" s="52" t="s">
        <v>0</v>
      </c>
      <c r="B113" s="56"/>
      <c r="C113" s="57" t="s">
        <v>0</v>
      </c>
      <c r="D113" s="57" t="s">
        <v>0</v>
      </c>
      <c r="E113" s="57" t="s">
        <v>0</v>
      </c>
      <c r="F113" s="58" t="s">
        <v>0</v>
      </c>
      <c r="G113" s="62"/>
      <c r="H113" s="61"/>
      <c r="I113" s="73"/>
      <c r="J113" s="62"/>
      <c r="K113" s="42" t="s">
        <v>0</v>
      </c>
    </row>
    <row r="114" ht="20.15" customHeight="1" spans="1:11">
      <c r="A114" s="52">
        <v>97</v>
      </c>
      <c r="B114" s="56"/>
      <c r="C114" s="57" t="s">
        <v>336</v>
      </c>
      <c r="D114" s="57" t="s">
        <v>337</v>
      </c>
      <c r="E114" s="57" t="s">
        <v>338</v>
      </c>
      <c r="F114" s="58" t="s">
        <v>130</v>
      </c>
      <c r="G114" s="59">
        <v>3</v>
      </c>
      <c r="H114" s="60">
        <v>167.02</v>
      </c>
      <c r="I114" s="71"/>
      <c r="J114" s="72">
        <f t="shared" ref="J114:J157" si="5">ROUND(G114*H114,2)</f>
        <v>501.06</v>
      </c>
      <c r="K114" s="42" t="s">
        <v>0</v>
      </c>
    </row>
    <row r="115" ht="27.9" customHeight="1" spans="1:11">
      <c r="A115" s="52">
        <v>98</v>
      </c>
      <c r="B115" s="56"/>
      <c r="C115" s="57" t="s">
        <v>339</v>
      </c>
      <c r="D115" s="57" t="s">
        <v>340</v>
      </c>
      <c r="E115" s="57" t="s">
        <v>341</v>
      </c>
      <c r="F115" s="58" t="s">
        <v>342</v>
      </c>
      <c r="G115" s="59">
        <v>3</v>
      </c>
      <c r="H115" s="60">
        <v>160.4</v>
      </c>
      <c r="I115" s="71"/>
      <c r="J115" s="72">
        <f t="shared" si="5"/>
        <v>481.2</v>
      </c>
      <c r="K115" s="42" t="s">
        <v>0</v>
      </c>
    </row>
    <row r="116" ht="39.55" customHeight="1" spans="1:11">
      <c r="A116" s="52">
        <v>99</v>
      </c>
      <c r="B116" s="56"/>
      <c r="C116" s="57" t="s">
        <v>343</v>
      </c>
      <c r="D116" s="57" t="s">
        <v>344</v>
      </c>
      <c r="E116" s="57" t="s">
        <v>345</v>
      </c>
      <c r="F116" s="58" t="s">
        <v>123</v>
      </c>
      <c r="G116" s="59">
        <v>85.05</v>
      </c>
      <c r="H116" s="60">
        <v>53.22</v>
      </c>
      <c r="I116" s="71"/>
      <c r="J116" s="72">
        <f t="shared" si="5"/>
        <v>4526.36</v>
      </c>
      <c r="K116" s="42" t="s">
        <v>0</v>
      </c>
    </row>
    <row r="117" ht="39.55" customHeight="1" spans="1:11">
      <c r="A117" s="52">
        <v>100</v>
      </c>
      <c r="B117" s="56"/>
      <c r="C117" s="57" t="s">
        <v>346</v>
      </c>
      <c r="D117" s="57" t="s">
        <v>347</v>
      </c>
      <c r="E117" s="57" t="s">
        <v>348</v>
      </c>
      <c r="F117" s="58" t="s">
        <v>98</v>
      </c>
      <c r="G117" s="59">
        <v>40.059</v>
      </c>
      <c r="H117" s="60">
        <v>11.19</v>
      </c>
      <c r="I117" s="71"/>
      <c r="J117" s="72">
        <f t="shared" si="5"/>
        <v>448.26</v>
      </c>
      <c r="K117" s="42" t="s">
        <v>0</v>
      </c>
    </row>
    <row r="118" ht="27.9" customHeight="1" spans="1:11">
      <c r="A118" s="52">
        <v>101</v>
      </c>
      <c r="B118" s="56"/>
      <c r="C118" s="57" t="s">
        <v>349</v>
      </c>
      <c r="D118" s="57" t="s">
        <v>210</v>
      </c>
      <c r="E118" s="57" t="s">
        <v>288</v>
      </c>
      <c r="F118" s="58" t="s">
        <v>102</v>
      </c>
      <c r="G118" s="59">
        <v>39.69</v>
      </c>
      <c r="H118" s="60">
        <v>9.67</v>
      </c>
      <c r="I118" s="71"/>
      <c r="J118" s="72">
        <f t="shared" si="5"/>
        <v>383.8</v>
      </c>
      <c r="K118" s="42" t="s">
        <v>0</v>
      </c>
    </row>
    <row r="119" ht="39.55" customHeight="1" spans="1:11">
      <c r="A119" s="52">
        <v>102</v>
      </c>
      <c r="B119" s="56"/>
      <c r="C119" s="57" t="s">
        <v>350</v>
      </c>
      <c r="D119" s="57" t="s">
        <v>107</v>
      </c>
      <c r="E119" s="57" t="s">
        <v>351</v>
      </c>
      <c r="F119" s="58" t="s">
        <v>102</v>
      </c>
      <c r="G119" s="59">
        <v>5.67</v>
      </c>
      <c r="H119" s="60">
        <v>9</v>
      </c>
      <c r="I119" s="71"/>
      <c r="J119" s="72">
        <f t="shared" si="5"/>
        <v>51.03</v>
      </c>
      <c r="K119" s="42" t="s">
        <v>0</v>
      </c>
    </row>
    <row r="120" ht="74.4" customHeight="1" spans="1:11">
      <c r="A120" s="52">
        <v>103</v>
      </c>
      <c r="B120" s="56"/>
      <c r="C120" s="57" t="s">
        <v>352</v>
      </c>
      <c r="D120" s="57" t="s">
        <v>107</v>
      </c>
      <c r="E120" s="57" t="s">
        <v>353</v>
      </c>
      <c r="F120" s="58" t="s">
        <v>102</v>
      </c>
      <c r="G120" s="59">
        <v>28.35</v>
      </c>
      <c r="H120" s="60">
        <v>5.59</v>
      </c>
      <c r="I120" s="71"/>
      <c r="J120" s="72">
        <f t="shared" si="5"/>
        <v>158.48</v>
      </c>
      <c r="K120" s="42" t="s">
        <v>0</v>
      </c>
    </row>
    <row r="121" ht="27.9" customHeight="1" spans="1:11">
      <c r="A121" s="52">
        <v>104</v>
      </c>
      <c r="B121" s="56"/>
      <c r="C121" s="57" t="s">
        <v>354</v>
      </c>
      <c r="D121" s="57" t="s">
        <v>107</v>
      </c>
      <c r="E121" s="57" t="s">
        <v>355</v>
      </c>
      <c r="F121" s="58" t="s">
        <v>102</v>
      </c>
      <c r="G121" s="59">
        <v>5.67</v>
      </c>
      <c r="H121" s="60">
        <v>76.09</v>
      </c>
      <c r="I121" s="71"/>
      <c r="J121" s="72">
        <f t="shared" si="5"/>
        <v>431.43</v>
      </c>
      <c r="K121" s="42" t="s">
        <v>0</v>
      </c>
    </row>
    <row r="122" ht="39.55" customHeight="1" spans="1:11">
      <c r="A122" s="52">
        <v>105</v>
      </c>
      <c r="B122" s="56"/>
      <c r="C122" s="57" t="s">
        <v>356</v>
      </c>
      <c r="D122" s="57" t="s">
        <v>100</v>
      </c>
      <c r="E122" s="57" t="s">
        <v>357</v>
      </c>
      <c r="F122" s="58" t="s">
        <v>102</v>
      </c>
      <c r="G122" s="59">
        <v>33.173</v>
      </c>
      <c r="H122" s="60">
        <v>25.56</v>
      </c>
      <c r="I122" s="71"/>
      <c r="J122" s="72">
        <f t="shared" si="5"/>
        <v>847.9</v>
      </c>
      <c r="K122" s="42" t="s">
        <v>0</v>
      </c>
    </row>
    <row r="123" ht="62.8" customHeight="1" spans="1:11">
      <c r="A123" s="52">
        <v>106</v>
      </c>
      <c r="B123" s="56"/>
      <c r="C123" s="57" t="s">
        <v>358</v>
      </c>
      <c r="D123" s="57" t="s">
        <v>359</v>
      </c>
      <c r="E123" s="57" t="s">
        <v>360</v>
      </c>
      <c r="F123" s="58" t="s">
        <v>296</v>
      </c>
      <c r="G123" s="59">
        <v>3</v>
      </c>
      <c r="H123" s="60">
        <v>995.12</v>
      </c>
      <c r="I123" s="71"/>
      <c r="J123" s="72">
        <f t="shared" si="5"/>
        <v>2985.36</v>
      </c>
      <c r="K123" s="42" t="s">
        <v>0</v>
      </c>
    </row>
    <row r="124" ht="20.15" customHeight="1" spans="1:11">
      <c r="A124" s="52">
        <v>107</v>
      </c>
      <c r="B124" s="56"/>
      <c r="C124" s="57" t="s">
        <v>361</v>
      </c>
      <c r="D124" s="57" t="s">
        <v>337</v>
      </c>
      <c r="E124" s="57" t="s">
        <v>362</v>
      </c>
      <c r="F124" s="58" t="s">
        <v>130</v>
      </c>
      <c r="G124" s="59">
        <v>4</v>
      </c>
      <c r="H124" s="60">
        <v>213.31</v>
      </c>
      <c r="I124" s="71"/>
      <c r="J124" s="72">
        <f t="shared" si="5"/>
        <v>853.24</v>
      </c>
      <c r="K124" s="42" t="s">
        <v>0</v>
      </c>
    </row>
    <row r="125" ht="27.9" customHeight="1" spans="1:11">
      <c r="A125" s="52">
        <v>108</v>
      </c>
      <c r="B125" s="56"/>
      <c r="C125" s="57" t="s">
        <v>363</v>
      </c>
      <c r="D125" s="57" t="s">
        <v>340</v>
      </c>
      <c r="E125" s="57" t="s">
        <v>364</v>
      </c>
      <c r="F125" s="58" t="s">
        <v>342</v>
      </c>
      <c r="G125" s="59">
        <v>4</v>
      </c>
      <c r="H125" s="60">
        <v>215.23</v>
      </c>
      <c r="I125" s="71"/>
      <c r="J125" s="72">
        <f t="shared" si="5"/>
        <v>860.92</v>
      </c>
      <c r="K125" s="42" t="s">
        <v>0</v>
      </c>
    </row>
    <row r="126" ht="27.9" customHeight="1" spans="1:11">
      <c r="A126" s="52">
        <v>109</v>
      </c>
      <c r="B126" s="56"/>
      <c r="C126" s="57" t="s">
        <v>365</v>
      </c>
      <c r="D126" s="57" t="s">
        <v>366</v>
      </c>
      <c r="E126" s="57" t="s">
        <v>367</v>
      </c>
      <c r="F126" s="58" t="s">
        <v>284</v>
      </c>
      <c r="G126" s="59">
        <v>4</v>
      </c>
      <c r="H126" s="60">
        <v>174.2</v>
      </c>
      <c r="I126" s="71"/>
      <c r="J126" s="72">
        <f t="shared" si="5"/>
        <v>696.8</v>
      </c>
      <c r="K126" s="42" t="s">
        <v>0</v>
      </c>
    </row>
    <row r="127" ht="27.9" customHeight="1" spans="1:11">
      <c r="A127" s="52">
        <v>110</v>
      </c>
      <c r="B127" s="56"/>
      <c r="C127" s="57" t="s">
        <v>368</v>
      </c>
      <c r="D127" s="57" t="s">
        <v>369</v>
      </c>
      <c r="E127" s="57" t="s">
        <v>370</v>
      </c>
      <c r="F127" s="58" t="s">
        <v>123</v>
      </c>
      <c r="G127" s="59">
        <v>669</v>
      </c>
      <c r="H127" s="60">
        <v>77.5</v>
      </c>
      <c r="I127" s="71"/>
      <c r="J127" s="72">
        <f t="shared" si="5"/>
        <v>51847.5</v>
      </c>
      <c r="K127" s="42" t="s">
        <v>0</v>
      </c>
    </row>
    <row r="128" ht="39.55" customHeight="1" spans="1:11">
      <c r="A128" s="52">
        <v>111</v>
      </c>
      <c r="B128" s="56"/>
      <c r="C128" s="57" t="s">
        <v>371</v>
      </c>
      <c r="D128" s="57" t="s">
        <v>347</v>
      </c>
      <c r="E128" s="57" t="s">
        <v>348</v>
      </c>
      <c r="F128" s="58" t="s">
        <v>98</v>
      </c>
      <c r="G128" s="59">
        <v>420.132</v>
      </c>
      <c r="H128" s="60">
        <v>11.19</v>
      </c>
      <c r="I128" s="71"/>
      <c r="J128" s="72">
        <f t="shared" si="5"/>
        <v>4701.28</v>
      </c>
      <c r="K128" s="42" t="s">
        <v>0</v>
      </c>
    </row>
    <row r="129" ht="27.9" customHeight="1" spans="1:11">
      <c r="A129" s="52">
        <v>112</v>
      </c>
      <c r="B129" s="56"/>
      <c r="C129" s="57" t="s">
        <v>372</v>
      </c>
      <c r="D129" s="57" t="s">
        <v>210</v>
      </c>
      <c r="E129" s="57" t="s">
        <v>288</v>
      </c>
      <c r="F129" s="58" t="s">
        <v>102</v>
      </c>
      <c r="G129" s="59">
        <v>312.2</v>
      </c>
      <c r="H129" s="60">
        <v>9.67</v>
      </c>
      <c r="I129" s="71"/>
      <c r="J129" s="72">
        <f t="shared" si="5"/>
        <v>3018.97</v>
      </c>
      <c r="K129" s="42" t="s">
        <v>0</v>
      </c>
    </row>
    <row r="130" ht="39.55" customHeight="1" spans="1:11">
      <c r="A130" s="52">
        <v>113</v>
      </c>
      <c r="B130" s="56"/>
      <c r="C130" s="57" t="s">
        <v>373</v>
      </c>
      <c r="D130" s="57" t="s">
        <v>107</v>
      </c>
      <c r="E130" s="57" t="s">
        <v>351</v>
      </c>
      <c r="F130" s="58" t="s">
        <v>102</v>
      </c>
      <c r="G130" s="59">
        <v>44.4</v>
      </c>
      <c r="H130" s="60">
        <v>9</v>
      </c>
      <c r="I130" s="71"/>
      <c r="J130" s="72">
        <f t="shared" si="5"/>
        <v>399.6</v>
      </c>
      <c r="K130" s="42" t="s">
        <v>0</v>
      </c>
    </row>
    <row r="131" ht="51.15" customHeight="1" spans="1:11">
      <c r="A131" s="52">
        <v>114</v>
      </c>
      <c r="B131" s="56"/>
      <c r="C131" s="57" t="s">
        <v>374</v>
      </c>
      <c r="D131" s="57" t="s">
        <v>107</v>
      </c>
      <c r="E131" s="57" t="s">
        <v>353</v>
      </c>
      <c r="F131" s="58" t="s">
        <v>102</v>
      </c>
      <c r="G131" s="59">
        <v>223</v>
      </c>
      <c r="H131" s="60">
        <v>5.59</v>
      </c>
      <c r="I131" s="71"/>
      <c r="J131" s="72">
        <f t="shared" si="5"/>
        <v>1246.57</v>
      </c>
      <c r="K131" s="42" t="s">
        <v>0</v>
      </c>
    </row>
    <row r="132" ht="27.9" customHeight="1" spans="1:11">
      <c r="A132" s="52">
        <v>115</v>
      </c>
      <c r="B132" s="56"/>
      <c r="C132" s="57" t="s">
        <v>375</v>
      </c>
      <c r="D132" s="57" t="s">
        <v>107</v>
      </c>
      <c r="E132" s="57" t="s">
        <v>355</v>
      </c>
      <c r="F132" s="58" t="s">
        <v>102</v>
      </c>
      <c r="G132" s="59">
        <v>44.6</v>
      </c>
      <c r="H132" s="60">
        <v>76.09</v>
      </c>
      <c r="I132" s="71"/>
      <c r="J132" s="72">
        <f t="shared" si="5"/>
        <v>3393.61</v>
      </c>
      <c r="K132" s="42" t="s">
        <v>0</v>
      </c>
    </row>
    <row r="133" ht="39.55" customHeight="1" spans="1:11">
      <c r="A133" s="52">
        <v>116</v>
      </c>
      <c r="B133" s="56"/>
      <c r="C133" s="57" t="s">
        <v>376</v>
      </c>
      <c r="D133" s="57" t="s">
        <v>100</v>
      </c>
      <c r="E133" s="57" t="s">
        <v>357</v>
      </c>
      <c r="F133" s="58" t="s">
        <v>102</v>
      </c>
      <c r="G133" s="59">
        <v>261.166</v>
      </c>
      <c r="H133" s="60">
        <v>25.56</v>
      </c>
      <c r="I133" s="71"/>
      <c r="J133" s="72">
        <f t="shared" si="5"/>
        <v>6675.4</v>
      </c>
      <c r="K133" s="42" t="s">
        <v>0</v>
      </c>
    </row>
    <row r="134" ht="62.8" customHeight="1" spans="1:11">
      <c r="A134" s="52">
        <v>117</v>
      </c>
      <c r="B134" s="56"/>
      <c r="C134" s="57" t="s">
        <v>377</v>
      </c>
      <c r="D134" s="57" t="s">
        <v>359</v>
      </c>
      <c r="E134" s="57" t="s">
        <v>360</v>
      </c>
      <c r="F134" s="58" t="s">
        <v>296</v>
      </c>
      <c r="G134" s="59">
        <v>4</v>
      </c>
      <c r="H134" s="60">
        <v>995.12</v>
      </c>
      <c r="I134" s="71"/>
      <c r="J134" s="72">
        <f t="shared" si="5"/>
        <v>3980.48</v>
      </c>
      <c r="K134" s="42" t="s">
        <v>0</v>
      </c>
    </row>
    <row r="135" ht="39.55" customHeight="1" spans="1:11">
      <c r="A135" s="52">
        <v>118</v>
      </c>
      <c r="B135" s="56"/>
      <c r="C135" s="57" t="s">
        <v>378</v>
      </c>
      <c r="D135" s="57" t="s">
        <v>379</v>
      </c>
      <c r="E135" s="57" t="s">
        <v>380</v>
      </c>
      <c r="F135" s="58" t="s">
        <v>267</v>
      </c>
      <c r="G135" s="59">
        <v>1</v>
      </c>
      <c r="H135" s="60">
        <v>2165.95</v>
      </c>
      <c r="I135" s="71"/>
      <c r="J135" s="72">
        <f t="shared" si="5"/>
        <v>2165.95</v>
      </c>
      <c r="K135" s="42" t="s">
        <v>0</v>
      </c>
    </row>
    <row r="136" ht="39.55" customHeight="1" spans="1:11">
      <c r="A136" s="52">
        <v>119</v>
      </c>
      <c r="B136" s="56"/>
      <c r="C136" s="57" t="s">
        <v>381</v>
      </c>
      <c r="D136" s="57" t="s">
        <v>382</v>
      </c>
      <c r="E136" s="57" t="s">
        <v>383</v>
      </c>
      <c r="F136" s="58" t="s">
        <v>130</v>
      </c>
      <c r="G136" s="59">
        <v>1</v>
      </c>
      <c r="H136" s="60">
        <v>72.54</v>
      </c>
      <c r="I136" s="71"/>
      <c r="J136" s="72">
        <f t="shared" si="5"/>
        <v>72.54</v>
      </c>
      <c r="K136" s="42" t="s">
        <v>0</v>
      </c>
    </row>
    <row r="137" ht="27.9" customHeight="1" spans="1:11">
      <c r="A137" s="52">
        <v>120</v>
      </c>
      <c r="B137" s="56"/>
      <c r="C137" s="57" t="s">
        <v>384</v>
      </c>
      <c r="D137" s="57" t="s">
        <v>385</v>
      </c>
      <c r="E137" s="57" t="s">
        <v>386</v>
      </c>
      <c r="F137" s="58" t="s">
        <v>296</v>
      </c>
      <c r="G137" s="59">
        <v>1</v>
      </c>
      <c r="H137" s="60">
        <v>2592.5</v>
      </c>
      <c r="I137" s="71"/>
      <c r="J137" s="72">
        <f t="shared" si="5"/>
        <v>2592.5</v>
      </c>
      <c r="K137" s="42" t="s">
        <v>0</v>
      </c>
    </row>
    <row r="138" ht="39.55" customHeight="1" spans="1:11">
      <c r="A138" s="52">
        <v>121</v>
      </c>
      <c r="B138" s="56"/>
      <c r="C138" s="57" t="s">
        <v>387</v>
      </c>
      <c r="D138" s="57" t="s">
        <v>388</v>
      </c>
      <c r="E138" s="57" t="s">
        <v>389</v>
      </c>
      <c r="F138" s="58" t="s">
        <v>123</v>
      </c>
      <c r="G138" s="59">
        <v>243</v>
      </c>
      <c r="H138" s="60">
        <v>25.63</v>
      </c>
      <c r="I138" s="71"/>
      <c r="J138" s="72">
        <f t="shared" si="5"/>
        <v>6228.09</v>
      </c>
      <c r="K138" s="42" t="s">
        <v>0</v>
      </c>
    </row>
    <row r="139" ht="39.55" customHeight="1" spans="1:11">
      <c r="A139" s="52">
        <v>122</v>
      </c>
      <c r="B139" s="56"/>
      <c r="C139" s="57" t="s">
        <v>390</v>
      </c>
      <c r="D139" s="57" t="s">
        <v>388</v>
      </c>
      <c r="E139" s="57" t="s">
        <v>389</v>
      </c>
      <c r="F139" s="58" t="s">
        <v>123</v>
      </c>
      <c r="G139" s="59">
        <v>175.5</v>
      </c>
      <c r="H139" s="60">
        <v>37.3</v>
      </c>
      <c r="I139" s="71"/>
      <c r="J139" s="72">
        <f t="shared" si="5"/>
        <v>6546.15</v>
      </c>
      <c r="K139" s="42" t="s">
        <v>0</v>
      </c>
    </row>
    <row r="140" ht="27.9" customHeight="1" spans="1:11">
      <c r="A140" s="52">
        <v>123</v>
      </c>
      <c r="B140" s="56"/>
      <c r="C140" s="57" t="s">
        <v>391</v>
      </c>
      <c r="D140" s="57" t="s">
        <v>210</v>
      </c>
      <c r="E140" s="57" t="s">
        <v>288</v>
      </c>
      <c r="F140" s="58" t="s">
        <v>102</v>
      </c>
      <c r="G140" s="59">
        <v>195.3</v>
      </c>
      <c r="H140" s="60">
        <v>9</v>
      </c>
      <c r="I140" s="71"/>
      <c r="J140" s="72">
        <f t="shared" si="5"/>
        <v>1757.7</v>
      </c>
      <c r="K140" s="42" t="s">
        <v>0</v>
      </c>
    </row>
    <row r="141" ht="39.55" customHeight="1" spans="1:11">
      <c r="A141" s="52">
        <v>124</v>
      </c>
      <c r="B141" s="56"/>
      <c r="C141" s="57" t="s">
        <v>392</v>
      </c>
      <c r="D141" s="57" t="s">
        <v>107</v>
      </c>
      <c r="E141" s="57" t="s">
        <v>351</v>
      </c>
      <c r="F141" s="58" t="s">
        <v>102</v>
      </c>
      <c r="G141" s="59">
        <v>27.9</v>
      </c>
      <c r="H141" s="60">
        <v>9</v>
      </c>
      <c r="I141" s="71"/>
      <c r="J141" s="72">
        <f t="shared" si="5"/>
        <v>251.1</v>
      </c>
      <c r="K141" s="42" t="s">
        <v>0</v>
      </c>
    </row>
    <row r="142" ht="74.4" customHeight="1" spans="1:11">
      <c r="A142" s="52">
        <v>125</v>
      </c>
      <c r="B142" s="56"/>
      <c r="C142" s="57" t="s">
        <v>393</v>
      </c>
      <c r="D142" s="57" t="s">
        <v>107</v>
      </c>
      <c r="E142" s="57" t="s">
        <v>353</v>
      </c>
      <c r="F142" s="58" t="s">
        <v>102</v>
      </c>
      <c r="G142" s="59">
        <v>139.5</v>
      </c>
      <c r="H142" s="60">
        <v>5.59</v>
      </c>
      <c r="I142" s="71"/>
      <c r="J142" s="72">
        <f t="shared" si="5"/>
        <v>779.81</v>
      </c>
      <c r="K142" s="42" t="s">
        <v>0</v>
      </c>
    </row>
    <row r="143" ht="27.9" customHeight="1" spans="1:11">
      <c r="A143" s="52">
        <v>126</v>
      </c>
      <c r="B143" s="56"/>
      <c r="C143" s="57" t="s">
        <v>394</v>
      </c>
      <c r="D143" s="57" t="s">
        <v>107</v>
      </c>
      <c r="E143" s="57" t="s">
        <v>355</v>
      </c>
      <c r="F143" s="58" t="s">
        <v>102</v>
      </c>
      <c r="G143" s="59">
        <v>27.9</v>
      </c>
      <c r="H143" s="60">
        <v>76.09</v>
      </c>
      <c r="I143" s="71"/>
      <c r="J143" s="72">
        <f t="shared" si="5"/>
        <v>2122.91</v>
      </c>
      <c r="K143" s="42" t="s">
        <v>0</v>
      </c>
    </row>
    <row r="144" ht="39.55" customHeight="1" spans="1:11">
      <c r="A144" s="52">
        <v>127</v>
      </c>
      <c r="B144" s="56"/>
      <c r="C144" s="57" t="s">
        <v>395</v>
      </c>
      <c r="D144" s="57" t="s">
        <v>100</v>
      </c>
      <c r="E144" s="57" t="s">
        <v>357</v>
      </c>
      <c r="F144" s="58" t="s">
        <v>102</v>
      </c>
      <c r="G144" s="59">
        <v>163.231</v>
      </c>
      <c r="H144" s="60">
        <v>25.56</v>
      </c>
      <c r="I144" s="71"/>
      <c r="J144" s="72">
        <f t="shared" si="5"/>
        <v>4172.18</v>
      </c>
      <c r="K144" s="42" t="s">
        <v>0</v>
      </c>
    </row>
    <row r="145" ht="74.4" customHeight="1" spans="1:11">
      <c r="A145" s="52">
        <v>128</v>
      </c>
      <c r="B145" s="56"/>
      <c r="C145" s="57" t="s">
        <v>396</v>
      </c>
      <c r="D145" s="57" t="s">
        <v>294</v>
      </c>
      <c r="E145" s="57" t="s">
        <v>397</v>
      </c>
      <c r="F145" s="58" t="s">
        <v>296</v>
      </c>
      <c r="G145" s="59">
        <v>9</v>
      </c>
      <c r="H145" s="60">
        <v>1282.52</v>
      </c>
      <c r="I145" s="71"/>
      <c r="J145" s="72">
        <f t="shared" si="5"/>
        <v>11542.68</v>
      </c>
      <c r="K145" s="42" t="s">
        <v>0</v>
      </c>
    </row>
    <row r="146" ht="39.55" customHeight="1" spans="1:11">
      <c r="A146" s="52">
        <v>129</v>
      </c>
      <c r="B146" s="56"/>
      <c r="C146" s="57" t="s">
        <v>398</v>
      </c>
      <c r="D146" s="57" t="s">
        <v>388</v>
      </c>
      <c r="E146" s="57" t="s">
        <v>389</v>
      </c>
      <c r="F146" s="58" t="s">
        <v>123</v>
      </c>
      <c r="G146" s="59">
        <v>64.395</v>
      </c>
      <c r="H146" s="60">
        <v>25.63</v>
      </c>
      <c r="I146" s="71"/>
      <c r="J146" s="72">
        <f t="shared" si="5"/>
        <v>1650.44</v>
      </c>
      <c r="K146" s="42" t="s">
        <v>0</v>
      </c>
    </row>
    <row r="147" ht="39.55" customHeight="1" spans="1:11">
      <c r="A147" s="52">
        <v>130</v>
      </c>
      <c r="B147" s="56"/>
      <c r="C147" s="57" t="s">
        <v>399</v>
      </c>
      <c r="D147" s="57" t="s">
        <v>388</v>
      </c>
      <c r="E147" s="57" t="s">
        <v>400</v>
      </c>
      <c r="F147" s="58" t="s">
        <v>123</v>
      </c>
      <c r="G147" s="59">
        <v>706.5</v>
      </c>
      <c r="H147" s="60">
        <v>46.51</v>
      </c>
      <c r="I147" s="71"/>
      <c r="J147" s="72">
        <f t="shared" si="5"/>
        <v>32859.32</v>
      </c>
      <c r="K147" s="42" t="s">
        <v>0</v>
      </c>
    </row>
    <row r="148" ht="39.55" customHeight="1" spans="1:11">
      <c r="A148" s="52">
        <v>131</v>
      </c>
      <c r="B148" s="56"/>
      <c r="C148" s="57" t="s">
        <v>401</v>
      </c>
      <c r="D148" s="57" t="s">
        <v>388</v>
      </c>
      <c r="E148" s="57" t="s">
        <v>402</v>
      </c>
      <c r="F148" s="58" t="s">
        <v>123</v>
      </c>
      <c r="G148" s="59">
        <v>156</v>
      </c>
      <c r="H148" s="60">
        <v>55</v>
      </c>
      <c r="I148" s="71"/>
      <c r="J148" s="72">
        <f t="shared" si="5"/>
        <v>8580</v>
      </c>
      <c r="K148" s="42" t="s">
        <v>0</v>
      </c>
    </row>
    <row r="149" ht="39.55" customHeight="1" spans="1:11">
      <c r="A149" s="52">
        <v>132</v>
      </c>
      <c r="B149" s="56"/>
      <c r="C149" s="57" t="s">
        <v>403</v>
      </c>
      <c r="D149" s="57" t="s">
        <v>388</v>
      </c>
      <c r="E149" s="57" t="s">
        <v>404</v>
      </c>
      <c r="F149" s="58" t="s">
        <v>123</v>
      </c>
      <c r="G149" s="59">
        <v>157.5</v>
      </c>
      <c r="H149" s="60">
        <v>43.88</v>
      </c>
      <c r="I149" s="71"/>
      <c r="J149" s="72">
        <f t="shared" si="5"/>
        <v>6911.1</v>
      </c>
      <c r="K149" s="42" t="s">
        <v>0</v>
      </c>
    </row>
    <row r="150" ht="27.9" customHeight="1" spans="1:11">
      <c r="A150" s="52">
        <v>133</v>
      </c>
      <c r="B150" s="56"/>
      <c r="C150" s="57" t="s">
        <v>405</v>
      </c>
      <c r="D150" s="57" t="s">
        <v>210</v>
      </c>
      <c r="E150" s="57" t="s">
        <v>288</v>
      </c>
      <c r="F150" s="58" t="s">
        <v>102</v>
      </c>
      <c r="G150" s="59">
        <v>1441</v>
      </c>
      <c r="H150" s="60">
        <v>9.71</v>
      </c>
      <c r="I150" s="71"/>
      <c r="J150" s="72">
        <f t="shared" si="5"/>
        <v>13992.11</v>
      </c>
      <c r="K150" s="42" t="s">
        <v>0</v>
      </c>
    </row>
    <row r="151" ht="39.55" customHeight="1" spans="1:11">
      <c r="A151" s="52">
        <v>134</v>
      </c>
      <c r="B151" s="56"/>
      <c r="C151" s="57" t="s">
        <v>406</v>
      </c>
      <c r="D151" s="57" t="s">
        <v>107</v>
      </c>
      <c r="E151" s="57" t="s">
        <v>351</v>
      </c>
      <c r="F151" s="58" t="s">
        <v>102</v>
      </c>
      <c r="G151" s="59">
        <v>721</v>
      </c>
      <c r="H151" s="60">
        <v>9</v>
      </c>
      <c r="I151" s="71"/>
      <c r="J151" s="72">
        <f t="shared" si="5"/>
        <v>6489</v>
      </c>
      <c r="K151" s="42" t="s">
        <v>0</v>
      </c>
    </row>
    <row r="152" ht="74.4" customHeight="1" spans="1:11">
      <c r="A152" s="52">
        <v>135</v>
      </c>
      <c r="B152" s="56"/>
      <c r="C152" s="57" t="s">
        <v>407</v>
      </c>
      <c r="D152" s="57" t="s">
        <v>107</v>
      </c>
      <c r="E152" s="57" t="s">
        <v>353</v>
      </c>
      <c r="F152" s="58" t="s">
        <v>102</v>
      </c>
      <c r="G152" s="59">
        <v>648.45</v>
      </c>
      <c r="H152" s="60">
        <v>5.59</v>
      </c>
      <c r="I152" s="71"/>
      <c r="J152" s="72">
        <f t="shared" si="5"/>
        <v>3624.84</v>
      </c>
      <c r="K152" s="42" t="s">
        <v>0</v>
      </c>
    </row>
    <row r="153" ht="27.9" customHeight="1" spans="1:11">
      <c r="A153" s="52">
        <v>136</v>
      </c>
      <c r="B153" s="56"/>
      <c r="C153" s="57" t="s">
        <v>408</v>
      </c>
      <c r="D153" s="57" t="s">
        <v>107</v>
      </c>
      <c r="E153" s="57" t="s">
        <v>355</v>
      </c>
      <c r="F153" s="58" t="s">
        <v>102</v>
      </c>
      <c r="G153" s="59">
        <v>72.05</v>
      </c>
      <c r="H153" s="60">
        <v>76.09</v>
      </c>
      <c r="I153" s="71"/>
      <c r="J153" s="72">
        <f t="shared" si="5"/>
        <v>5482.28</v>
      </c>
      <c r="K153" s="42" t="s">
        <v>0</v>
      </c>
    </row>
    <row r="154" ht="39.55" customHeight="1" spans="1:11">
      <c r="A154" s="52">
        <v>137</v>
      </c>
      <c r="B154" s="56"/>
      <c r="C154" s="57" t="s">
        <v>409</v>
      </c>
      <c r="D154" s="57" t="s">
        <v>100</v>
      </c>
      <c r="E154" s="57" t="s">
        <v>357</v>
      </c>
      <c r="F154" s="58" t="s">
        <v>102</v>
      </c>
      <c r="G154" s="59">
        <v>612.264</v>
      </c>
      <c r="H154" s="60">
        <v>25.56</v>
      </c>
      <c r="I154" s="71"/>
      <c r="J154" s="72">
        <f t="shared" si="5"/>
        <v>15649.47</v>
      </c>
      <c r="K154" s="42" t="s">
        <v>0</v>
      </c>
    </row>
    <row r="155" ht="74.4" customHeight="1" spans="1:11">
      <c r="A155" s="52">
        <v>138</v>
      </c>
      <c r="B155" s="56"/>
      <c r="C155" s="57" t="s">
        <v>410</v>
      </c>
      <c r="D155" s="57" t="s">
        <v>294</v>
      </c>
      <c r="E155" s="57" t="s">
        <v>411</v>
      </c>
      <c r="F155" s="58" t="s">
        <v>296</v>
      </c>
      <c r="G155" s="59">
        <v>27</v>
      </c>
      <c r="H155" s="60">
        <v>1960.6</v>
      </c>
      <c r="I155" s="71"/>
      <c r="J155" s="72">
        <f t="shared" si="5"/>
        <v>52936.2</v>
      </c>
      <c r="K155" s="42" t="s">
        <v>0</v>
      </c>
    </row>
    <row r="156" ht="27.9" customHeight="1" spans="1:11">
      <c r="A156" s="52">
        <v>139</v>
      </c>
      <c r="B156" s="56"/>
      <c r="C156" s="57" t="s">
        <v>412</v>
      </c>
      <c r="D156" s="57" t="s">
        <v>413</v>
      </c>
      <c r="E156" s="57" t="s">
        <v>414</v>
      </c>
      <c r="F156" s="58" t="s">
        <v>296</v>
      </c>
      <c r="G156" s="59">
        <v>27</v>
      </c>
      <c r="H156" s="60">
        <v>318.83</v>
      </c>
      <c r="I156" s="71"/>
      <c r="J156" s="72">
        <f t="shared" si="5"/>
        <v>8608.41</v>
      </c>
      <c r="K156" s="42" t="s">
        <v>0</v>
      </c>
    </row>
    <row r="157" ht="62.8" customHeight="1" spans="1:11">
      <c r="A157" s="52">
        <v>140</v>
      </c>
      <c r="B157" s="56"/>
      <c r="C157" s="57" t="s">
        <v>415</v>
      </c>
      <c r="D157" s="57" t="s">
        <v>416</v>
      </c>
      <c r="E157" s="57" t="s">
        <v>417</v>
      </c>
      <c r="F157" s="58" t="s">
        <v>102</v>
      </c>
      <c r="G157" s="59">
        <v>200</v>
      </c>
      <c r="H157" s="60">
        <v>45.28</v>
      </c>
      <c r="I157" s="71"/>
      <c r="J157" s="72">
        <f t="shared" si="5"/>
        <v>9056</v>
      </c>
      <c r="K157" s="42" t="s">
        <v>0</v>
      </c>
    </row>
    <row r="158" ht="20.15" customHeight="1" spans="1:11">
      <c r="A158" s="52" t="s">
        <v>0</v>
      </c>
      <c r="B158" s="56"/>
      <c r="C158" s="57" t="s">
        <v>0</v>
      </c>
      <c r="D158" s="57" t="s">
        <v>133</v>
      </c>
      <c r="E158" s="57" t="s">
        <v>0</v>
      </c>
      <c r="F158" s="58" t="s">
        <v>0</v>
      </c>
      <c r="G158" s="62"/>
      <c r="H158" s="61"/>
      <c r="I158" s="73"/>
      <c r="J158" s="72">
        <f>SUM(J114:J157)</f>
        <v>292560.03</v>
      </c>
      <c r="K158" s="42" t="s">
        <v>0</v>
      </c>
    </row>
    <row r="159" ht="20.15" customHeight="1" spans="1:11">
      <c r="A159" s="54" t="s">
        <v>55</v>
      </c>
      <c r="B159" s="55"/>
      <c r="C159" s="55"/>
      <c r="D159" s="55"/>
      <c r="E159" s="55"/>
      <c r="F159" s="55"/>
      <c r="G159" s="55"/>
      <c r="H159" s="55"/>
      <c r="I159" s="55"/>
      <c r="J159" s="70"/>
      <c r="K159" s="69" t="s">
        <v>94</v>
      </c>
    </row>
    <row r="160" ht="29" customHeight="1" spans="1:11">
      <c r="A160" s="52">
        <v>141</v>
      </c>
      <c r="B160" s="56"/>
      <c r="C160" s="57" t="s">
        <v>418</v>
      </c>
      <c r="D160" s="57" t="s">
        <v>55</v>
      </c>
      <c r="E160" s="57" t="s">
        <v>419</v>
      </c>
      <c r="F160" s="58" t="s">
        <v>130</v>
      </c>
      <c r="G160" s="59">
        <v>8</v>
      </c>
      <c r="H160" s="60">
        <f>18000</f>
        <v>18000</v>
      </c>
      <c r="I160" s="71"/>
      <c r="J160" s="72">
        <f>ROUND(G160*H160,2)</f>
        <v>144000</v>
      </c>
      <c r="K160" s="42" t="s">
        <v>0</v>
      </c>
    </row>
    <row r="161" ht="20.15" customHeight="1" spans="1:11">
      <c r="A161" s="74" t="s">
        <v>57</v>
      </c>
      <c r="B161" s="75"/>
      <c r="C161" s="75"/>
      <c r="D161" s="75"/>
      <c r="E161" s="75"/>
      <c r="F161" s="75"/>
      <c r="G161" s="75"/>
      <c r="H161" s="75"/>
      <c r="I161" s="75"/>
      <c r="J161" s="76"/>
      <c r="K161" s="69" t="s">
        <v>94</v>
      </c>
    </row>
    <row r="162" s="42" customFormat="1" ht="45" spans="1:11">
      <c r="A162" s="52">
        <v>142</v>
      </c>
      <c r="B162" s="56"/>
      <c r="C162" s="77" t="s">
        <v>420</v>
      </c>
      <c r="D162" s="77" t="s">
        <v>421</v>
      </c>
      <c r="E162" s="77" t="s">
        <v>422</v>
      </c>
      <c r="F162" s="78" t="s">
        <v>267</v>
      </c>
      <c r="G162" s="79">
        <v>1</v>
      </c>
      <c r="H162" s="80">
        <v>161870.73</v>
      </c>
      <c r="I162" s="81"/>
      <c r="J162" s="72">
        <f>G162*H162</f>
        <v>161870.73</v>
      </c>
      <c r="K162" s="42" t="s">
        <v>0</v>
      </c>
    </row>
    <row r="163" s="42" customFormat="1" ht="33.75" spans="1:10">
      <c r="A163" s="52">
        <v>143</v>
      </c>
      <c r="B163" s="56"/>
      <c r="C163" s="77" t="s">
        <v>423</v>
      </c>
      <c r="D163" s="77" t="s">
        <v>424</v>
      </c>
      <c r="E163" s="77" t="s">
        <v>425</v>
      </c>
      <c r="F163" s="78" t="s">
        <v>426</v>
      </c>
      <c r="G163" s="79">
        <v>1</v>
      </c>
      <c r="H163" s="80">
        <v>3386.67</v>
      </c>
      <c r="I163" s="81"/>
      <c r="J163" s="72">
        <f t="shared" ref="J163:J182" si="6">G163*H163</f>
        <v>3386.67</v>
      </c>
    </row>
    <row r="164" s="42" customFormat="1" ht="22.5" spans="1:10">
      <c r="A164" s="52">
        <v>144</v>
      </c>
      <c r="B164" s="56"/>
      <c r="C164" s="77" t="s">
        <v>427</v>
      </c>
      <c r="D164" s="77" t="s">
        <v>424</v>
      </c>
      <c r="E164" s="77" t="s">
        <v>428</v>
      </c>
      <c r="F164" s="78" t="s">
        <v>426</v>
      </c>
      <c r="G164" s="79">
        <v>1</v>
      </c>
      <c r="H164" s="80">
        <v>529.88</v>
      </c>
      <c r="I164" s="81"/>
      <c r="J164" s="72">
        <f t="shared" si="6"/>
        <v>529.88</v>
      </c>
    </row>
    <row r="165" s="42" customFormat="1" ht="33.75" spans="1:10">
      <c r="A165" s="52">
        <v>145</v>
      </c>
      <c r="B165" s="56"/>
      <c r="C165" s="77" t="s">
        <v>429</v>
      </c>
      <c r="D165" s="77" t="s">
        <v>430</v>
      </c>
      <c r="E165" s="77" t="s">
        <v>431</v>
      </c>
      <c r="F165" s="78" t="s">
        <v>218</v>
      </c>
      <c r="G165" s="79">
        <v>1.5</v>
      </c>
      <c r="H165" s="80">
        <v>7340.95</v>
      </c>
      <c r="I165" s="81"/>
      <c r="J165" s="72">
        <f t="shared" si="6"/>
        <v>11011.425</v>
      </c>
    </row>
    <row r="166" s="42" customFormat="1" spans="1:10">
      <c r="A166" s="52">
        <v>146</v>
      </c>
      <c r="B166" s="56"/>
      <c r="C166" s="77" t="s">
        <v>432</v>
      </c>
      <c r="D166" s="77" t="s">
        <v>433</v>
      </c>
      <c r="E166" s="77" t="s">
        <v>0</v>
      </c>
      <c r="F166" s="78" t="s">
        <v>434</v>
      </c>
      <c r="G166" s="79">
        <v>1</v>
      </c>
      <c r="H166" s="80">
        <v>3387.12</v>
      </c>
      <c r="I166" s="81"/>
      <c r="J166" s="72">
        <f t="shared" si="6"/>
        <v>3387.12</v>
      </c>
    </row>
    <row r="167" s="42" customFormat="1" ht="45" spans="1:10">
      <c r="A167" s="52">
        <v>147</v>
      </c>
      <c r="B167" s="56"/>
      <c r="C167" s="77" t="s">
        <v>435</v>
      </c>
      <c r="D167" s="77" t="s">
        <v>436</v>
      </c>
      <c r="E167" s="77" t="s">
        <v>437</v>
      </c>
      <c r="F167" s="78" t="s">
        <v>123</v>
      </c>
      <c r="G167" s="79">
        <v>39</v>
      </c>
      <c r="H167" s="80">
        <v>40.4</v>
      </c>
      <c r="I167" s="81"/>
      <c r="J167" s="72">
        <f t="shared" si="6"/>
        <v>1575.6</v>
      </c>
    </row>
    <row r="168" s="42" customFormat="1" ht="45" spans="1:10">
      <c r="A168" s="52">
        <v>148</v>
      </c>
      <c r="B168" s="56"/>
      <c r="C168" s="77" t="s">
        <v>438</v>
      </c>
      <c r="D168" s="77" t="s">
        <v>439</v>
      </c>
      <c r="E168" s="77" t="s">
        <v>440</v>
      </c>
      <c r="F168" s="78" t="s">
        <v>441</v>
      </c>
      <c r="G168" s="79">
        <v>10</v>
      </c>
      <c r="H168" s="80">
        <v>82.66</v>
      </c>
      <c r="I168" s="81"/>
      <c r="J168" s="72">
        <f t="shared" si="6"/>
        <v>826.6</v>
      </c>
    </row>
    <row r="169" s="42" customFormat="1" ht="22.5" spans="1:10">
      <c r="A169" s="52">
        <v>149</v>
      </c>
      <c r="B169" s="56"/>
      <c r="C169" s="77" t="s">
        <v>442</v>
      </c>
      <c r="D169" s="77" t="s">
        <v>443</v>
      </c>
      <c r="E169" s="77" t="s">
        <v>444</v>
      </c>
      <c r="F169" s="78" t="s">
        <v>426</v>
      </c>
      <c r="G169" s="79">
        <v>1</v>
      </c>
      <c r="H169" s="80">
        <v>826.83</v>
      </c>
      <c r="I169" s="81"/>
      <c r="J169" s="72">
        <f t="shared" si="6"/>
        <v>826.83</v>
      </c>
    </row>
    <row r="170" s="42" customFormat="1" ht="67.5" spans="1:10">
      <c r="A170" s="52">
        <v>150</v>
      </c>
      <c r="B170" s="56"/>
      <c r="C170" s="77" t="s">
        <v>445</v>
      </c>
      <c r="D170" s="77" t="s">
        <v>300</v>
      </c>
      <c r="E170" s="77" t="s">
        <v>446</v>
      </c>
      <c r="F170" s="78" t="s">
        <v>123</v>
      </c>
      <c r="G170" s="79">
        <v>619</v>
      </c>
      <c r="H170" s="80">
        <v>363.48</v>
      </c>
      <c r="I170" s="81"/>
      <c r="J170" s="72">
        <f t="shared" si="6"/>
        <v>224994.12</v>
      </c>
    </row>
    <row r="171" s="42" customFormat="1" ht="67.5" spans="1:10">
      <c r="A171" s="52">
        <v>151</v>
      </c>
      <c r="B171" s="56"/>
      <c r="C171" s="77" t="s">
        <v>447</v>
      </c>
      <c r="D171" s="77" t="s">
        <v>269</v>
      </c>
      <c r="E171" s="77" t="s">
        <v>448</v>
      </c>
      <c r="F171" s="78" t="s">
        <v>130</v>
      </c>
      <c r="G171" s="79">
        <v>1</v>
      </c>
      <c r="H171" s="80">
        <v>520.03</v>
      </c>
      <c r="I171" s="81"/>
      <c r="J171" s="72">
        <f t="shared" si="6"/>
        <v>520.03</v>
      </c>
    </row>
    <row r="172" s="42" customFormat="1" ht="67.5" spans="1:10">
      <c r="A172" s="52">
        <v>152</v>
      </c>
      <c r="B172" s="56"/>
      <c r="C172" s="77" t="s">
        <v>449</v>
      </c>
      <c r="D172" s="77" t="s">
        <v>269</v>
      </c>
      <c r="E172" s="77" t="s">
        <v>450</v>
      </c>
      <c r="F172" s="78" t="s">
        <v>130</v>
      </c>
      <c r="G172" s="79">
        <v>1</v>
      </c>
      <c r="H172" s="80">
        <v>370.7</v>
      </c>
      <c r="I172" s="81"/>
      <c r="J172" s="72">
        <f t="shared" si="6"/>
        <v>370.7</v>
      </c>
    </row>
    <row r="173" s="42" customFormat="1" ht="45" spans="1:10">
      <c r="A173" s="52">
        <v>153</v>
      </c>
      <c r="B173" s="56"/>
      <c r="C173" s="77" t="s">
        <v>451</v>
      </c>
      <c r="D173" s="77" t="s">
        <v>452</v>
      </c>
      <c r="E173" s="77" t="s">
        <v>453</v>
      </c>
      <c r="F173" s="78" t="s">
        <v>123</v>
      </c>
      <c r="G173" s="79">
        <v>1188</v>
      </c>
      <c r="H173" s="80">
        <v>153.95</v>
      </c>
      <c r="I173" s="81"/>
      <c r="J173" s="72">
        <f t="shared" si="6"/>
        <v>182892.6</v>
      </c>
    </row>
    <row r="174" s="42" customFormat="1" ht="33.75" spans="1:10">
      <c r="A174" s="52">
        <v>154</v>
      </c>
      <c r="B174" s="56"/>
      <c r="C174" s="77" t="s">
        <v>454</v>
      </c>
      <c r="D174" s="77" t="s">
        <v>359</v>
      </c>
      <c r="E174" s="77" t="s">
        <v>455</v>
      </c>
      <c r="F174" s="78" t="s">
        <v>296</v>
      </c>
      <c r="G174" s="79">
        <v>14</v>
      </c>
      <c r="H174" s="80">
        <v>2288.77</v>
      </c>
      <c r="I174" s="81"/>
      <c r="J174" s="72">
        <f t="shared" si="6"/>
        <v>32042.78</v>
      </c>
    </row>
    <row r="175" s="42" customFormat="1" spans="1:10">
      <c r="A175" s="52">
        <v>155</v>
      </c>
      <c r="B175" s="56"/>
      <c r="C175" s="77" t="s">
        <v>456</v>
      </c>
      <c r="D175" s="77" t="s">
        <v>113</v>
      </c>
      <c r="E175" s="77" t="s">
        <v>0</v>
      </c>
      <c r="F175" s="78" t="s">
        <v>98</v>
      </c>
      <c r="G175" s="79">
        <v>100.1</v>
      </c>
      <c r="H175" s="80">
        <v>14.66</v>
      </c>
      <c r="I175" s="81"/>
      <c r="J175" s="72">
        <f t="shared" si="6"/>
        <v>1467.466</v>
      </c>
    </row>
    <row r="176" s="42" customFormat="1" ht="22.5" spans="1:10">
      <c r="A176" s="52">
        <v>156</v>
      </c>
      <c r="B176" s="56"/>
      <c r="C176" s="77" t="s">
        <v>457</v>
      </c>
      <c r="D176" s="77" t="s">
        <v>147</v>
      </c>
      <c r="E176" s="77" t="s">
        <v>458</v>
      </c>
      <c r="F176" s="78" t="s">
        <v>98</v>
      </c>
      <c r="G176" s="79">
        <v>100.1</v>
      </c>
      <c r="H176" s="80">
        <v>90.55</v>
      </c>
      <c r="I176" s="81"/>
      <c r="J176" s="72">
        <f t="shared" si="6"/>
        <v>9064.055</v>
      </c>
    </row>
    <row r="177" s="42" customFormat="1" ht="22.5" spans="1:10">
      <c r="A177" s="52">
        <v>157</v>
      </c>
      <c r="B177" s="56"/>
      <c r="C177" s="77" t="s">
        <v>459</v>
      </c>
      <c r="D177" s="77" t="s">
        <v>260</v>
      </c>
      <c r="E177" s="77" t="s">
        <v>460</v>
      </c>
      <c r="F177" s="78" t="s">
        <v>102</v>
      </c>
      <c r="G177" s="79">
        <v>77.03</v>
      </c>
      <c r="H177" s="80">
        <v>1017.82</v>
      </c>
      <c r="I177" s="81"/>
      <c r="J177" s="72">
        <f t="shared" si="6"/>
        <v>78402.6746</v>
      </c>
    </row>
    <row r="178" s="42" customFormat="1" ht="22.5" spans="1:10">
      <c r="A178" s="52">
        <v>158</v>
      </c>
      <c r="B178" s="56"/>
      <c r="C178" s="77" t="s">
        <v>461</v>
      </c>
      <c r="D178" s="77" t="s">
        <v>462</v>
      </c>
      <c r="E178" s="77" t="s">
        <v>463</v>
      </c>
      <c r="F178" s="78" t="s">
        <v>123</v>
      </c>
      <c r="G178" s="79">
        <v>1188</v>
      </c>
      <c r="H178" s="80">
        <v>0.94</v>
      </c>
      <c r="I178" s="81"/>
      <c r="J178" s="72">
        <f t="shared" si="6"/>
        <v>1116.72</v>
      </c>
    </row>
    <row r="179" s="42" customFormat="1" ht="22.5" spans="1:10">
      <c r="A179" s="52">
        <v>159</v>
      </c>
      <c r="B179" s="56"/>
      <c r="C179" s="77" t="s">
        <v>372</v>
      </c>
      <c r="D179" s="77" t="s">
        <v>210</v>
      </c>
      <c r="E179" s="77" t="s">
        <v>288</v>
      </c>
      <c r="F179" s="78" t="s">
        <v>102</v>
      </c>
      <c r="G179" s="79">
        <v>687.85</v>
      </c>
      <c r="H179" s="80">
        <v>6.65</v>
      </c>
      <c r="I179" s="81"/>
      <c r="J179" s="72">
        <f t="shared" si="6"/>
        <v>4574.2025</v>
      </c>
    </row>
    <row r="180" s="42" customFormat="1" ht="22.5" spans="1:10">
      <c r="A180" s="52">
        <v>160</v>
      </c>
      <c r="B180" s="56"/>
      <c r="C180" s="77" t="s">
        <v>464</v>
      </c>
      <c r="D180" s="77" t="s">
        <v>195</v>
      </c>
      <c r="E180" s="77" t="s">
        <v>465</v>
      </c>
      <c r="F180" s="78" t="s">
        <v>102</v>
      </c>
      <c r="G180" s="79">
        <v>46.51</v>
      </c>
      <c r="H180" s="80">
        <v>479.56</v>
      </c>
      <c r="I180" s="81"/>
      <c r="J180" s="72">
        <f t="shared" si="6"/>
        <v>22304.3356</v>
      </c>
    </row>
    <row r="181" s="42" customFormat="1" ht="33.75" spans="1:10">
      <c r="A181" s="52">
        <v>161</v>
      </c>
      <c r="B181" s="56"/>
      <c r="C181" s="77" t="s">
        <v>466</v>
      </c>
      <c r="D181" s="77" t="s">
        <v>107</v>
      </c>
      <c r="E181" s="77" t="s">
        <v>467</v>
      </c>
      <c r="F181" s="78" t="s">
        <v>102</v>
      </c>
      <c r="G181" s="79">
        <v>526.55</v>
      </c>
      <c r="H181" s="80">
        <v>176.24</v>
      </c>
      <c r="I181" s="81"/>
      <c r="J181" s="72">
        <f t="shared" si="6"/>
        <v>92799.172</v>
      </c>
    </row>
    <row r="182" s="42" customFormat="1" ht="22.5" spans="1:10">
      <c r="A182" s="52">
        <v>162</v>
      </c>
      <c r="B182" s="56"/>
      <c r="C182" s="77" t="s">
        <v>468</v>
      </c>
      <c r="D182" s="77" t="s">
        <v>100</v>
      </c>
      <c r="E182" s="77" t="s">
        <v>469</v>
      </c>
      <c r="F182" s="78" t="s">
        <v>102</v>
      </c>
      <c r="G182" s="79">
        <v>687.85</v>
      </c>
      <c r="H182" s="80">
        <v>59.82</v>
      </c>
      <c r="I182" s="81"/>
      <c r="J182" s="72">
        <f t="shared" si="6"/>
        <v>41147.187</v>
      </c>
    </row>
    <row r="183" s="42" customFormat="1" ht="20.15" customHeight="1" spans="1:11">
      <c r="A183" s="52" t="s">
        <v>0</v>
      </c>
      <c r="B183" s="56"/>
      <c r="C183" s="57" t="s">
        <v>0</v>
      </c>
      <c r="D183" s="57" t="s">
        <v>133</v>
      </c>
      <c r="E183" s="57" t="s">
        <v>0</v>
      </c>
      <c r="F183" s="58" t="s">
        <v>0</v>
      </c>
      <c r="G183" s="62"/>
      <c r="H183" s="61"/>
      <c r="I183" s="73"/>
      <c r="J183" s="72">
        <f>SUM(J162:J182)</f>
        <v>875110.8977</v>
      </c>
      <c r="K183" s="42" t="s">
        <v>0</v>
      </c>
    </row>
    <row r="184" ht="20.15" customHeight="1" spans="1:11">
      <c r="A184" s="74" t="s">
        <v>21</v>
      </c>
      <c r="B184" s="75"/>
      <c r="C184" s="75"/>
      <c r="D184" s="75"/>
      <c r="E184" s="75"/>
      <c r="F184" s="75"/>
      <c r="G184" s="75"/>
      <c r="H184" s="75"/>
      <c r="I184" s="75"/>
      <c r="J184" s="76"/>
      <c r="K184" s="69" t="s">
        <v>470</v>
      </c>
    </row>
    <row r="185" ht="20.15" customHeight="1" spans="1:11">
      <c r="A185" s="74" t="s">
        <v>78</v>
      </c>
      <c r="B185" s="75"/>
      <c r="C185" s="75"/>
      <c r="D185" s="75"/>
      <c r="E185" s="75"/>
      <c r="F185" s="75"/>
      <c r="G185" s="75"/>
      <c r="H185" s="75"/>
      <c r="I185" s="75"/>
      <c r="J185" s="76"/>
      <c r="K185" s="69" t="s">
        <v>94</v>
      </c>
    </row>
    <row r="186" ht="31" customHeight="1" spans="1:11">
      <c r="A186" s="52">
        <v>163</v>
      </c>
      <c r="B186" s="56"/>
      <c r="C186" s="57" t="s">
        <v>471</v>
      </c>
      <c r="D186" s="57" t="s">
        <v>78</v>
      </c>
      <c r="E186" s="57" t="s">
        <v>472</v>
      </c>
      <c r="F186" s="58" t="s">
        <v>434</v>
      </c>
      <c r="G186" s="59">
        <v>1</v>
      </c>
      <c r="H186" s="60">
        <f>1920000*0.35</f>
        <v>672000</v>
      </c>
      <c r="I186" s="71"/>
      <c r="J186" s="72">
        <f>H186</f>
        <v>672000</v>
      </c>
      <c r="K186" s="42" t="s">
        <v>0</v>
      </c>
    </row>
    <row r="187" ht="20.15" customHeight="1" spans="1:11">
      <c r="A187" s="74" t="s">
        <v>79</v>
      </c>
      <c r="B187" s="75"/>
      <c r="C187" s="75"/>
      <c r="D187" s="75"/>
      <c r="E187" s="75"/>
      <c r="F187" s="75"/>
      <c r="G187" s="75"/>
      <c r="H187" s="75"/>
      <c r="I187" s="75"/>
      <c r="J187" s="76"/>
      <c r="K187" s="69" t="s">
        <v>473</v>
      </c>
    </row>
    <row r="188" ht="152" customHeight="1" spans="1:11">
      <c r="A188" s="52">
        <v>164</v>
      </c>
      <c r="B188" s="56"/>
      <c r="C188" s="57" t="s">
        <v>474</v>
      </c>
      <c r="D188" s="57" t="s">
        <v>475</v>
      </c>
      <c r="E188" s="57" t="s">
        <v>476</v>
      </c>
      <c r="F188" s="58" t="s">
        <v>284</v>
      </c>
      <c r="G188" s="59">
        <v>2</v>
      </c>
      <c r="H188" s="60">
        <v>644.59</v>
      </c>
      <c r="I188" s="71"/>
      <c r="J188" s="72">
        <f t="shared" ref="J188:J193" si="7">ROUND(G188*H188,2)</f>
        <v>1289.18</v>
      </c>
      <c r="K188" s="42" t="s">
        <v>0</v>
      </c>
    </row>
    <row r="189" ht="86.05" customHeight="1" spans="1:11">
      <c r="A189" s="52">
        <v>165</v>
      </c>
      <c r="B189" s="56"/>
      <c r="C189" s="57" t="s">
        <v>477</v>
      </c>
      <c r="D189" s="57" t="s">
        <v>478</v>
      </c>
      <c r="E189" s="57" t="s">
        <v>479</v>
      </c>
      <c r="F189" s="58" t="s">
        <v>284</v>
      </c>
      <c r="G189" s="59">
        <v>15</v>
      </c>
      <c r="H189" s="60">
        <v>407.91</v>
      </c>
      <c r="I189" s="71"/>
      <c r="J189" s="72">
        <f t="shared" si="7"/>
        <v>6118.65</v>
      </c>
      <c r="K189" s="42" t="s">
        <v>0</v>
      </c>
    </row>
    <row r="190" ht="27.9" customHeight="1" spans="1:11">
      <c r="A190" s="52">
        <v>166</v>
      </c>
      <c r="B190" s="56"/>
      <c r="C190" s="57" t="s">
        <v>480</v>
      </c>
      <c r="D190" s="57" t="s">
        <v>245</v>
      </c>
      <c r="E190" s="57" t="s">
        <v>288</v>
      </c>
      <c r="F190" s="58" t="s">
        <v>102</v>
      </c>
      <c r="G190" s="59">
        <v>652</v>
      </c>
      <c r="H190" s="60">
        <v>10.3</v>
      </c>
      <c r="I190" s="71"/>
      <c r="J190" s="72">
        <f t="shared" si="7"/>
        <v>6715.6</v>
      </c>
      <c r="K190" s="42" t="s">
        <v>0</v>
      </c>
    </row>
    <row r="191" ht="97.65" customHeight="1" spans="1:11">
      <c r="A191" s="52">
        <v>167</v>
      </c>
      <c r="B191" s="56"/>
      <c r="C191" s="57" t="s">
        <v>481</v>
      </c>
      <c r="D191" s="57" t="s">
        <v>107</v>
      </c>
      <c r="E191" s="57" t="s">
        <v>290</v>
      </c>
      <c r="F191" s="58" t="s">
        <v>102</v>
      </c>
      <c r="G191" s="59">
        <v>158</v>
      </c>
      <c r="H191" s="60">
        <v>9</v>
      </c>
      <c r="I191" s="71"/>
      <c r="J191" s="72">
        <f t="shared" si="7"/>
        <v>1422</v>
      </c>
      <c r="K191" s="42" t="s">
        <v>0</v>
      </c>
    </row>
    <row r="192" ht="51.15" customHeight="1" spans="1:11">
      <c r="A192" s="52">
        <v>168</v>
      </c>
      <c r="B192" s="56"/>
      <c r="C192" s="57" t="s">
        <v>482</v>
      </c>
      <c r="D192" s="57" t="s">
        <v>100</v>
      </c>
      <c r="E192" s="57" t="s">
        <v>292</v>
      </c>
      <c r="F192" s="58" t="s">
        <v>102</v>
      </c>
      <c r="G192" s="59">
        <v>170.391</v>
      </c>
      <c r="H192" s="60">
        <v>19.88</v>
      </c>
      <c r="I192" s="71"/>
      <c r="J192" s="72">
        <f t="shared" si="7"/>
        <v>3387.37</v>
      </c>
      <c r="K192" s="42" t="s">
        <v>0</v>
      </c>
    </row>
    <row r="193" ht="20.15" customHeight="1" spans="1:11">
      <c r="A193" s="52">
        <v>169</v>
      </c>
      <c r="B193" s="56"/>
      <c r="C193" s="57" t="s">
        <v>483</v>
      </c>
      <c r="D193" s="57" t="s">
        <v>484</v>
      </c>
      <c r="E193" s="57" t="s">
        <v>485</v>
      </c>
      <c r="F193" s="58" t="s">
        <v>434</v>
      </c>
      <c r="G193" s="59">
        <v>1</v>
      </c>
      <c r="H193" s="60">
        <v>360000</v>
      </c>
      <c r="I193" s="71"/>
      <c r="J193" s="72">
        <f t="shared" si="7"/>
        <v>360000</v>
      </c>
      <c r="K193" s="42" t="s">
        <v>0</v>
      </c>
    </row>
    <row r="194" ht="20.15" customHeight="1" spans="1:11">
      <c r="A194" s="52" t="s">
        <v>0</v>
      </c>
      <c r="B194" s="56"/>
      <c r="C194" s="57" t="s">
        <v>0</v>
      </c>
      <c r="D194" s="57" t="s">
        <v>133</v>
      </c>
      <c r="E194" s="57" t="s">
        <v>0</v>
      </c>
      <c r="F194" s="58" t="s">
        <v>0</v>
      </c>
      <c r="G194" s="62"/>
      <c r="H194" s="61"/>
      <c r="I194" s="73"/>
      <c r="J194" s="72">
        <f>SUM(J188:J193)</f>
        <v>378932.8</v>
      </c>
      <c r="K194" s="42" t="s">
        <v>0</v>
      </c>
    </row>
    <row r="195" ht="20.15" customHeight="1" spans="1:11">
      <c r="A195" s="74" t="s">
        <v>23</v>
      </c>
      <c r="B195" s="75"/>
      <c r="C195" s="75"/>
      <c r="D195" s="75"/>
      <c r="E195" s="75"/>
      <c r="F195" s="75"/>
      <c r="G195" s="75"/>
      <c r="H195" s="75"/>
      <c r="I195" s="75"/>
      <c r="J195" s="76"/>
      <c r="K195" s="69" t="s">
        <v>470</v>
      </c>
    </row>
    <row r="196" ht="62.8" customHeight="1" spans="1:11">
      <c r="A196" s="52">
        <v>170</v>
      </c>
      <c r="B196" s="56"/>
      <c r="C196" s="57" t="s">
        <v>486</v>
      </c>
      <c r="D196" s="57" t="s">
        <v>487</v>
      </c>
      <c r="E196" s="57" t="s">
        <v>488</v>
      </c>
      <c r="F196" s="58" t="s">
        <v>98</v>
      </c>
      <c r="G196" s="59">
        <v>1200</v>
      </c>
      <c r="H196" s="60">
        <v>18.63</v>
      </c>
      <c r="I196" s="71"/>
      <c r="J196" s="72">
        <f t="shared" ref="J196:J223" si="8">ROUND(G196*H196,2)</f>
        <v>22356</v>
      </c>
      <c r="K196" s="42" t="s">
        <v>0</v>
      </c>
    </row>
    <row r="197" ht="39.55" customHeight="1" spans="1:11">
      <c r="A197" s="52">
        <v>171</v>
      </c>
      <c r="B197" s="56"/>
      <c r="C197" s="57" t="s">
        <v>489</v>
      </c>
      <c r="D197" s="57" t="s">
        <v>487</v>
      </c>
      <c r="E197" s="57" t="s">
        <v>490</v>
      </c>
      <c r="F197" s="58" t="s">
        <v>98</v>
      </c>
      <c r="G197" s="59">
        <v>95</v>
      </c>
      <c r="H197" s="60">
        <v>18.63</v>
      </c>
      <c r="I197" s="71"/>
      <c r="J197" s="72">
        <f t="shared" si="8"/>
        <v>1769.85</v>
      </c>
      <c r="K197" s="42" t="s">
        <v>0</v>
      </c>
    </row>
    <row r="198" ht="62.8" customHeight="1" spans="1:11">
      <c r="A198" s="52">
        <v>172</v>
      </c>
      <c r="B198" s="56"/>
      <c r="C198" s="57" t="s">
        <v>491</v>
      </c>
      <c r="D198" s="57" t="s">
        <v>487</v>
      </c>
      <c r="E198" s="57" t="s">
        <v>492</v>
      </c>
      <c r="F198" s="58" t="s">
        <v>98</v>
      </c>
      <c r="G198" s="59">
        <v>70</v>
      </c>
      <c r="H198" s="60">
        <v>36.28</v>
      </c>
      <c r="I198" s="71"/>
      <c r="J198" s="72">
        <f t="shared" si="8"/>
        <v>2539.6</v>
      </c>
      <c r="K198" s="42" t="s">
        <v>0</v>
      </c>
    </row>
    <row r="199" ht="39.55" customHeight="1" spans="1:11">
      <c r="A199" s="52">
        <v>173</v>
      </c>
      <c r="B199" s="56"/>
      <c r="C199" s="57" t="s">
        <v>493</v>
      </c>
      <c r="D199" s="57" t="s">
        <v>494</v>
      </c>
      <c r="E199" s="57" t="s">
        <v>495</v>
      </c>
      <c r="F199" s="58" t="s">
        <v>98</v>
      </c>
      <c r="G199" s="59">
        <v>6</v>
      </c>
      <c r="H199" s="60">
        <v>62.15</v>
      </c>
      <c r="I199" s="71"/>
      <c r="J199" s="72">
        <f t="shared" si="8"/>
        <v>372.9</v>
      </c>
      <c r="K199" s="42" t="s">
        <v>0</v>
      </c>
    </row>
    <row r="200" ht="62.8" customHeight="1" spans="1:11">
      <c r="A200" s="52">
        <v>174</v>
      </c>
      <c r="B200" s="56"/>
      <c r="C200" s="57" t="s">
        <v>496</v>
      </c>
      <c r="D200" s="57" t="s">
        <v>494</v>
      </c>
      <c r="E200" s="57" t="s">
        <v>497</v>
      </c>
      <c r="F200" s="58" t="s">
        <v>98</v>
      </c>
      <c r="G200" s="59">
        <v>30</v>
      </c>
      <c r="H200" s="60">
        <v>62.15</v>
      </c>
      <c r="I200" s="71"/>
      <c r="J200" s="72">
        <f t="shared" si="8"/>
        <v>1864.5</v>
      </c>
      <c r="K200" s="42" t="s">
        <v>0</v>
      </c>
    </row>
    <row r="201" ht="74.4" customHeight="1" spans="1:11">
      <c r="A201" s="52">
        <v>175</v>
      </c>
      <c r="B201" s="56"/>
      <c r="C201" s="57" t="s">
        <v>498</v>
      </c>
      <c r="D201" s="57" t="s">
        <v>499</v>
      </c>
      <c r="E201" s="57" t="s">
        <v>500</v>
      </c>
      <c r="F201" s="58" t="s">
        <v>130</v>
      </c>
      <c r="G201" s="59">
        <v>5</v>
      </c>
      <c r="H201" s="60">
        <v>138.75</v>
      </c>
      <c r="I201" s="71"/>
      <c r="J201" s="72">
        <f t="shared" si="8"/>
        <v>693.75</v>
      </c>
      <c r="K201" s="42" t="s">
        <v>0</v>
      </c>
    </row>
    <row r="202" ht="74.4" customHeight="1" spans="1:11">
      <c r="A202" s="52">
        <v>176</v>
      </c>
      <c r="B202" s="56"/>
      <c r="C202" s="57" t="s">
        <v>501</v>
      </c>
      <c r="D202" s="57" t="s">
        <v>499</v>
      </c>
      <c r="E202" s="57" t="s">
        <v>502</v>
      </c>
      <c r="F202" s="58" t="s">
        <v>130</v>
      </c>
      <c r="G202" s="59">
        <v>25</v>
      </c>
      <c r="H202" s="60">
        <v>107.42</v>
      </c>
      <c r="I202" s="71"/>
      <c r="J202" s="72">
        <f t="shared" si="8"/>
        <v>2685.5</v>
      </c>
      <c r="K202" s="42" t="s">
        <v>0</v>
      </c>
    </row>
    <row r="203" ht="74.4" customHeight="1" spans="1:11">
      <c r="A203" s="52">
        <v>177</v>
      </c>
      <c r="B203" s="56"/>
      <c r="C203" s="57" t="s">
        <v>503</v>
      </c>
      <c r="D203" s="57" t="s">
        <v>499</v>
      </c>
      <c r="E203" s="57" t="s">
        <v>504</v>
      </c>
      <c r="F203" s="58" t="s">
        <v>130</v>
      </c>
      <c r="G203" s="59">
        <v>10</v>
      </c>
      <c r="H203" s="60">
        <v>186.03</v>
      </c>
      <c r="I203" s="71"/>
      <c r="J203" s="72">
        <f t="shared" si="8"/>
        <v>1860.3</v>
      </c>
      <c r="K203" s="42" t="s">
        <v>0</v>
      </c>
    </row>
    <row r="204" ht="62.8" customHeight="1" spans="1:11">
      <c r="A204" s="52">
        <v>178</v>
      </c>
      <c r="B204" s="56"/>
      <c r="C204" s="57" t="s">
        <v>505</v>
      </c>
      <c r="D204" s="57" t="s">
        <v>499</v>
      </c>
      <c r="E204" s="57" t="s">
        <v>506</v>
      </c>
      <c r="F204" s="58" t="s">
        <v>130</v>
      </c>
      <c r="G204" s="59">
        <v>5</v>
      </c>
      <c r="H204" s="60">
        <v>279.99</v>
      </c>
      <c r="I204" s="71"/>
      <c r="J204" s="72">
        <f t="shared" si="8"/>
        <v>1399.95</v>
      </c>
      <c r="K204" s="42" t="s">
        <v>0</v>
      </c>
    </row>
    <row r="205" ht="120.9" customHeight="1" spans="1:11">
      <c r="A205" s="52">
        <v>179</v>
      </c>
      <c r="B205" s="56"/>
      <c r="C205" s="57" t="s">
        <v>507</v>
      </c>
      <c r="D205" s="57" t="s">
        <v>508</v>
      </c>
      <c r="E205" s="57" t="s">
        <v>509</v>
      </c>
      <c r="F205" s="58" t="s">
        <v>510</v>
      </c>
      <c r="G205" s="59">
        <v>2</v>
      </c>
      <c r="H205" s="60">
        <v>171.74</v>
      </c>
      <c r="I205" s="71"/>
      <c r="J205" s="72">
        <f t="shared" si="8"/>
        <v>343.48</v>
      </c>
      <c r="K205" s="42" t="s">
        <v>0</v>
      </c>
    </row>
    <row r="206" ht="67.5" spans="1:11">
      <c r="A206" s="52">
        <v>180</v>
      </c>
      <c r="B206" s="56"/>
      <c r="C206" s="57" t="s">
        <v>511</v>
      </c>
      <c r="D206" s="57" t="s">
        <v>508</v>
      </c>
      <c r="E206" s="57" t="s">
        <v>512</v>
      </c>
      <c r="F206" s="58" t="s">
        <v>510</v>
      </c>
      <c r="G206" s="59">
        <v>2</v>
      </c>
      <c r="H206" s="60">
        <v>206.84</v>
      </c>
      <c r="I206" s="71"/>
      <c r="J206" s="72">
        <f t="shared" si="8"/>
        <v>413.68</v>
      </c>
      <c r="K206" s="42" t="s">
        <v>0</v>
      </c>
    </row>
    <row r="207" ht="97.65" customHeight="1" spans="1:11">
      <c r="A207" s="52">
        <v>181</v>
      </c>
      <c r="B207" s="56"/>
      <c r="C207" s="57" t="s">
        <v>513</v>
      </c>
      <c r="D207" s="57" t="s">
        <v>508</v>
      </c>
      <c r="E207" s="57" t="s">
        <v>514</v>
      </c>
      <c r="F207" s="58" t="s">
        <v>510</v>
      </c>
      <c r="G207" s="59">
        <v>2</v>
      </c>
      <c r="H207" s="60">
        <v>201.33</v>
      </c>
      <c r="I207" s="71"/>
      <c r="J207" s="72">
        <f t="shared" si="8"/>
        <v>402.66</v>
      </c>
      <c r="K207" s="42" t="s">
        <v>0</v>
      </c>
    </row>
    <row r="208" ht="97.65" customHeight="1" spans="1:11">
      <c r="A208" s="52">
        <v>182</v>
      </c>
      <c r="B208" s="56"/>
      <c r="C208" s="57" t="s">
        <v>515</v>
      </c>
      <c r="D208" s="57" t="s">
        <v>508</v>
      </c>
      <c r="E208" s="57" t="s">
        <v>516</v>
      </c>
      <c r="F208" s="58" t="s">
        <v>510</v>
      </c>
      <c r="G208" s="59">
        <v>5</v>
      </c>
      <c r="H208" s="60">
        <v>245.71</v>
      </c>
      <c r="I208" s="71"/>
      <c r="J208" s="72">
        <f t="shared" si="8"/>
        <v>1228.55</v>
      </c>
      <c r="K208" s="42" t="s">
        <v>0</v>
      </c>
    </row>
    <row r="209" ht="97.65" customHeight="1" spans="1:11">
      <c r="A209" s="52">
        <v>183</v>
      </c>
      <c r="B209" s="56"/>
      <c r="C209" s="57" t="s">
        <v>517</v>
      </c>
      <c r="D209" s="57" t="s">
        <v>508</v>
      </c>
      <c r="E209" s="57" t="s">
        <v>518</v>
      </c>
      <c r="F209" s="58" t="s">
        <v>510</v>
      </c>
      <c r="G209" s="59">
        <v>7</v>
      </c>
      <c r="H209" s="60">
        <v>189.9</v>
      </c>
      <c r="I209" s="71"/>
      <c r="J209" s="72">
        <f t="shared" si="8"/>
        <v>1329.3</v>
      </c>
      <c r="K209" s="42" t="s">
        <v>0</v>
      </c>
    </row>
    <row r="210" ht="86.05" customHeight="1" spans="1:11">
      <c r="A210" s="52">
        <v>184</v>
      </c>
      <c r="B210" s="56"/>
      <c r="C210" s="57" t="s">
        <v>519</v>
      </c>
      <c r="D210" s="57" t="s">
        <v>508</v>
      </c>
      <c r="E210" s="57" t="s">
        <v>520</v>
      </c>
      <c r="F210" s="58" t="s">
        <v>510</v>
      </c>
      <c r="G210" s="59">
        <v>2</v>
      </c>
      <c r="H210" s="60">
        <v>187.22</v>
      </c>
      <c r="I210" s="71"/>
      <c r="J210" s="72">
        <f t="shared" si="8"/>
        <v>374.44</v>
      </c>
      <c r="K210" s="42" t="s">
        <v>0</v>
      </c>
    </row>
    <row r="211" ht="97.65" customHeight="1" spans="1:11">
      <c r="A211" s="52">
        <v>185</v>
      </c>
      <c r="B211" s="56"/>
      <c r="C211" s="57" t="s">
        <v>521</v>
      </c>
      <c r="D211" s="57" t="s">
        <v>508</v>
      </c>
      <c r="E211" s="57" t="s">
        <v>522</v>
      </c>
      <c r="F211" s="58" t="s">
        <v>510</v>
      </c>
      <c r="G211" s="59">
        <v>2</v>
      </c>
      <c r="H211" s="60">
        <v>3762.54</v>
      </c>
      <c r="I211" s="71"/>
      <c r="J211" s="72">
        <f t="shared" si="8"/>
        <v>7525.08</v>
      </c>
      <c r="K211" s="42" t="s">
        <v>0</v>
      </c>
    </row>
    <row r="212" ht="97.65" customHeight="1" spans="1:11">
      <c r="A212" s="52">
        <v>186</v>
      </c>
      <c r="B212" s="56"/>
      <c r="C212" s="57" t="s">
        <v>523</v>
      </c>
      <c r="D212" s="57" t="s">
        <v>508</v>
      </c>
      <c r="E212" s="57" t="s">
        <v>524</v>
      </c>
      <c r="F212" s="58" t="s">
        <v>510</v>
      </c>
      <c r="G212" s="59">
        <v>2</v>
      </c>
      <c r="H212" s="60">
        <v>1587.96</v>
      </c>
      <c r="I212" s="71"/>
      <c r="J212" s="72">
        <f t="shared" si="8"/>
        <v>3175.92</v>
      </c>
      <c r="K212" s="42" t="s">
        <v>0</v>
      </c>
    </row>
    <row r="213" ht="157.5" spans="1:11">
      <c r="A213" s="52">
        <v>187</v>
      </c>
      <c r="B213" s="56"/>
      <c r="C213" s="57" t="s">
        <v>525</v>
      </c>
      <c r="D213" s="57" t="s">
        <v>526</v>
      </c>
      <c r="E213" s="57" t="s">
        <v>527</v>
      </c>
      <c r="F213" s="58" t="s">
        <v>528</v>
      </c>
      <c r="G213" s="59">
        <v>2</v>
      </c>
      <c r="H213" s="60">
        <v>9992.9</v>
      </c>
      <c r="I213" s="71"/>
      <c r="J213" s="72">
        <f t="shared" si="8"/>
        <v>19985.8</v>
      </c>
      <c r="K213" s="42" t="s">
        <v>0</v>
      </c>
    </row>
    <row r="214" ht="135" spans="1:11">
      <c r="A214" s="52">
        <v>188</v>
      </c>
      <c r="B214" s="56"/>
      <c r="C214" s="57" t="s">
        <v>529</v>
      </c>
      <c r="D214" s="57" t="s">
        <v>526</v>
      </c>
      <c r="E214" s="57" t="s">
        <v>530</v>
      </c>
      <c r="F214" s="58" t="s">
        <v>528</v>
      </c>
      <c r="G214" s="59">
        <v>2</v>
      </c>
      <c r="H214" s="60">
        <v>2464.74</v>
      </c>
      <c r="I214" s="71"/>
      <c r="J214" s="72">
        <f t="shared" si="8"/>
        <v>4929.48</v>
      </c>
      <c r="K214" s="42" t="s">
        <v>0</v>
      </c>
    </row>
    <row r="215" ht="112.5" spans="1:11">
      <c r="A215" s="52">
        <v>189</v>
      </c>
      <c r="B215" s="56"/>
      <c r="C215" s="57" t="s">
        <v>531</v>
      </c>
      <c r="D215" s="57" t="s">
        <v>526</v>
      </c>
      <c r="E215" s="57" t="s">
        <v>532</v>
      </c>
      <c r="F215" s="58" t="s">
        <v>528</v>
      </c>
      <c r="G215" s="59">
        <v>2</v>
      </c>
      <c r="H215" s="60">
        <v>500.51</v>
      </c>
      <c r="I215" s="71"/>
      <c r="J215" s="72">
        <f t="shared" si="8"/>
        <v>1001.02</v>
      </c>
      <c r="K215" s="42" t="s">
        <v>0</v>
      </c>
    </row>
    <row r="216" ht="112.5" spans="1:11">
      <c r="A216" s="52">
        <v>190</v>
      </c>
      <c r="B216" s="56"/>
      <c r="C216" s="57" t="s">
        <v>533</v>
      </c>
      <c r="D216" s="57" t="s">
        <v>526</v>
      </c>
      <c r="E216" s="57" t="s">
        <v>534</v>
      </c>
      <c r="F216" s="58" t="s">
        <v>528</v>
      </c>
      <c r="G216" s="59">
        <v>2</v>
      </c>
      <c r="H216" s="60">
        <v>500.51</v>
      </c>
      <c r="I216" s="71"/>
      <c r="J216" s="72">
        <f t="shared" si="8"/>
        <v>1001.02</v>
      </c>
      <c r="K216" s="42" t="s">
        <v>0</v>
      </c>
    </row>
    <row r="217" ht="135" spans="1:11">
      <c r="A217" s="52">
        <v>191</v>
      </c>
      <c r="B217" s="56"/>
      <c r="C217" s="57" t="s">
        <v>535</v>
      </c>
      <c r="D217" s="57" t="s">
        <v>526</v>
      </c>
      <c r="E217" s="57" t="s">
        <v>536</v>
      </c>
      <c r="F217" s="58" t="s">
        <v>528</v>
      </c>
      <c r="G217" s="59">
        <v>2</v>
      </c>
      <c r="H217" s="60">
        <v>571.17</v>
      </c>
      <c r="I217" s="71"/>
      <c r="J217" s="72">
        <f t="shared" si="8"/>
        <v>1142.34</v>
      </c>
      <c r="K217" s="42" t="s">
        <v>0</v>
      </c>
    </row>
    <row r="218" ht="123.75" spans="1:11">
      <c r="A218" s="52">
        <v>192</v>
      </c>
      <c r="B218" s="56"/>
      <c r="C218" s="57" t="s">
        <v>537</v>
      </c>
      <c r="D218" s="57" t="s">
        <v>526</v>
      </c>
      <c r="E218" s="57" t="s">
        <v>538</v>
      </c>
      <c r="F218" s="58" t="s">
        <v>528</v>
      </c>
      <c r="G218" s="59">
        <v>3</v>
      </c>
      <c r="H218" s="60">
        <v>554.63</v>
      </c>
      <c r="I218" s="71"/>
      <c r="J218" s="72">
        <f t="shared" si="8"/>
        <v>1663.89</v>
      </c>
      <c r="K218" s="42" t="s">
        <v>0</v>
      </c>
    </row>
    <row r="219" ht="101.25" spans="1:11">
      <c r="A219" s="52">
        <v>193</v>
      </c>
      <c r="B219" s="56"/>
      <c r="C219" s="57" t="s">
        <v>539</v>
      </c>
      <c r="D219" s="57" t="s">
        <v>526</v>
      </c>
      <c r="E219" s="57" t="s">
        <v>540</v>
      </c>
      <c r="F219" s="58" t="s">
        <v>528</v>
      </c>
      <c r="G219" s="59">
        <v>2</v>
      </c>
      <c r="H219" s="60">
        <v>639.01</v>
      </c>
      <c r="I219" s="71"/>
      <c r="J219" s="72">
        <f t="shared" si="8"/>
        <v>1278.02</v>
      </c>
      <c r="K219" s="42" t="s">
        <v>0</v>
      </c>
    </row>
    <row r="220" ht="27.9" customHeight="1" spans="1:11">
      <c r="A220" s="52">
        <v>194</v>
      </c>
      <c r="B220" s="56"/>
      <c r="C220" s="57" t="s">
        <v>541</v>
      </c>
      <c r="D220" s="57" t="s">
        <v>245</v>
      </c>
      <c r="E220" s="57" t="s">
        <v>542</v>
      </c>
      <c r="F220" s="58" t="s">
        <v>102</v>
      </c>
      <c r="G220" s="59">
        <v>306.98</v>
      </c>
      <c r="H220" s="60">
        <v>9.13</v>
      </c>
      <c r="I220" s="71"/>
      <c r="J220" s="72">
        <f t="shared" si="8"/>
        <v>2802.73</v>
      </c>
      <c r="K220" s="42" t="s">
        <v>0</v>
      </c>
    </row>
    <row r="221" ht="27.9" customHeight="1" spans="1:11">
      <c r="A221" s="52">
        <v>195</v>
      </c>
      <c r="B221" s="56"/>
      <c r="C221" s="57" t="s">
        <v>543</v>
      </c>
      <c r="D221" s="57" t="s">
        <v>107</v>
      </c>
      <c r="E221" s="57" t="s">
        <v>544</v>
      </c>
      <c r="F221" s="58" t="s">
        <v>102</v>
      </c>
      <c r="G221" s="59">
        <v>216.13</v>
      </c>
      <c r="H221" s="60">
        <v>9.07</v>
      </c>
      <c r="I221" s="71"/>
      <c r="J221" s="72">
        <f t="shared" si="8"/>
        <v>1960.3</v>
      </c>
      <c r="K221" s="42" t="s">
        <v>0</v>
      </c>
    </row>
    <row r="222" ht="39.55" customHeight="1" spans="1:11">
      <c r="A222" s="52">
        <v>196</v>
      </c>
      <c r="B222" s="56"/>
      <c r="C222" s="57" t="s">
        <v>545</v>
      </c>
      <c r="D222" s="57" t="s">
        <v>100</v>
      </c>
      <c r="E222" s="57" t="s">
        <v>546</v>
      </c>
      <c r="F222" s="58" t="s">
        <v>102</v>
      </c>
      <c r="G222" s="59">
        <v>58.555</v>
      </c>
      <c r="H222" s="60">
        <v>30.38</v>
      </c>
      <c r="I222" s="71"/>
      <c r="J222" s="72">
        <f t="shared" si="8"/>
        <v>1778.9</v>
      </c>
      <c r="K222" s="42" t="s">
        <v>0</v>
      </c>
    </row>
    <row r="223" ht="20.15" customHeight="1" spans="1:11">
      <c r="A223" s="52" t="s">
        <v>0</v>
      </c>
      <c r="B223" s="56"/>
      <c r="C223" s="57" t="s">
        <v>0</v>
      </c>
      <c r="D223" s="57" t="s">
        <v>133</v>
      </c>
      <c r="E223" s="57" t="s">
        <v>0</v>
      </c>
      <c r="F223" s="58" t="s">
        <v>0</v>
      </c>
      <c r="G223" s="62"/>
      <c r="H223" s="61"/>
      <c r="I223" s="73"/>
      <c r="J223" s="72">
        <f>SUM(J196:J222)</f>
        <v>87878.96</v>
      </c>
      <c r="K223" s="42" t="s">
        <v>0</v>
      </c>
    </row>
    <row r="224" ht="16.3" customHeight="1" spans="1:11">
      <c r="A224" s="52" t="s">
        <v>31</v>
      </c>
      <c r="B224" s="53"/>
      <c r="C224" s="53"/>
      <c r="D224" s="53"/>
      <c r="E224" s="53"/>
      <c r="F224" s="53"/>
      <c r="G224" s="53"/>
      <c r="H224" s="53"/>
      <c r="I224" s="56"/>
      <c r="J224" s="72">
        <f>J19+J40+J48+J74+J111+J158+J183+J186+J194+J223</f>
        <v>3944794.6777</v>
      </c>
      <c r="K224" s="67" t="s">
        <v>0</v>
      </c>
    </row>
  </sheetData>
  <mergeCells count="437">
    <mergeCell ref="A1:J1"/>
    <mergeCell ref="A2:H2"/>
    <mergeCell ref="I2:J2"/>
    <mergeCell ref="H3:J3"/>
    <mergeCell ref="H4:I4"/>
    <mergeCell ref="A5:J5"/>
    <mergeCell ref="A6:J6"/>
    <mergeCell ref="A7:B7"/>
    <mergeCell ref="H7:I7"/>
    <mergeCell ref="A8:B8"/>
    <mergeCell ref="H8:I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J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B28"/>
    <mergeCell ref="H28:I28"/>
    <mergeCell ref="A29:B29"/>
    <mergeCell ref="H29:I29"/>
    <mergeCell ref="A30:B30"/>
    <mergeCell ref="H30:I30"/>
    <mergeCell ref="A31:B31"/>
    <mergeCell ref="H31:I31"/>
    <mergeCell ref="A32:B32"/>
    <mergeCell ref="H32:I32"/>
    <mergeCell ref="A33:B33"/>
    <mergeCell ref="H33:I33"/>
    <mergeCell ref="A34:B34"/>
    <mergeCell ref="H34:I34"/>
    <mergeCell ref="A35:B35"/>
    <mergeCell ref="H35:I35"/>
    <mergeCell ref="A36:B36"/>
    <mergeCell ref="H36:I36"/>
    <mergeCell ref="A37:B37"/>
    <mergeCell ref="H37:I37"/>
    <mergeCell ref="A38:B38"/>
    <mergeCell ref="H38:I38"/>
    <mergeCell ref="A39:B39"/>
    <mergeCell ref="H39:I39"/>
    <mergeCell ref="A40:B40"/>
    <mergeCell ref="H40:I40"/>
    <mergeCell ref="A41:J41"/>
    <mergeCell ref="A42:B42"/>
    <mergeCell ref="H42:I42"/>
    <mergeCell ref="A43:B43"/>
    <mergeCell ref="H43:I43"/>
    <mergeCell ref="A44:B44"/>
    <mergeCell ref="H44:I44"/>
    <mergeCell ref="A45:B45"/>
    <mergeCell ref="H45:I45"/>
    <mergeCell ref="A46:B46"/>
    <mergeCell ref="H46:I46"/>
    <mergeCell ref="A47:B47"/>
    <mergeCell ref="H47:I47"/>
    <mergeCell ref="A48:B48"/>
    <mergeCell ref="H48:I48"/>
    <mergeCell ref="A49:J49"/>
    <mergeCell ref="A50:B50"/>
    <mergeCell ref="H50:I50"/>
    <mergeCell ref="A51:B51"/>
    <mergeCell ref="H51:I51"/>
    <mergeCell ref="A52:B52"/>
    <mergeCell ref="H52:I52"/>
    <mergeCell ref="A53:B53"/>
    <mergeCell ref="H53:I53"/>
    <mergeCell ref="A54:B54"/>
    <mergeCell ref="H54:I54"/>
    <mergeCell ref="A55:B55"/>
    <mergeCell ref="H55:I55"/>
    <mergeCell ref="A56:B56"/>
    <mergeCell ref="H56:I56"/>
    <mergeCell ref="A57:B57"/>
    <mergeCell ref="H57:I57"/>
    <mergeCell ref="A58:B58"/>
    <mergeCell ref="H58:I58"/>
    <mergeCell ref="A59:B59"/>
    <mergeCell ref="H59:I59"/>
    <mergeCell ref="A60:B60"/>
    <mergeCell ref="H60:I60"/>
    <mergeCell ref="A61:B61"/>
    <mergeCell ref="H61:I61"/>
    <mergeCell ref="A62:B62"/>
    <mergeCell ref="H62:I62"/>
    <mergeCell ref="A63:B63"/>
    <mergeCell ref="H63:I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B71"/>
    <mergeCell ref="H71:I71"/>
    <mergeCell ref="A72:B72"/>
    <mergeCell ref="H72:I72"/>
    <mergeCell ref="A73:B73"/>
    <mergeCell ref="H73:I73"/>
    <mergeCell ref="A74:B74"/>
    <mergeCell ref="H74:I74"/>
    <mergeCell ref="A75:J75"/>
    <mergeCell ref="A76:B76"/>
    <mergeCell ref="H76:I76"/>
    <mergeCell ref="A77:B77"/>
    <mergeCell ref="H77:I77"/>
    <mergeCell ref="A78:B78"/>
    <mergeCell ref="H78:I78"/>
    <mergeCell ref="A79:B79"/>
    <mergeCell ref="H79:I79"/>
    <mergeCell ref="A80:B80"/>
    <mergeCell ref="H80:I80"/>
    <mergeCell ref="A81:B81"/>
    <mergeCell ref="H81:I81"/>
    <mergeCell ref="A82:B82"/>
    <mergeCell ref="H82:I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B96"/>
    <mergeCell ref="H96:I96"/>
    <mergeCell ref="A97:B97"/>
    <mergeCell ref="H97:I97"/>
    <mergeCell ref="A98:B98"/>
    <mergeCell ref="H98:I98"/>
    <mergeCell ref="A99:B99"/>
    <mergeCell ref="H99:I99"/>
    <mergeCell ref="A100:B100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J112"/>
    <mergeCell ref="A113:B113"/>
    <mergeCell ref="H113:I113"/>
    <mergeCell ref="A114:B114"/>
    <mergeCell ref="H114:I114"/>
    <mergeCell ref="A115:B115"/>
    <mergeCell ref="H115:I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B127"/>
    <mergeCell ref="H127:I127"/>
    <mergeCell ref="A128:B128"/>
    <mergeCell ref="H128:I128"/>
    <mergeCell ref="A129:B129"/>
    <mergeCell ref="H129:I129"/>
    <mergeCell ref="A130:B130"/>
    <mergeCell ref="H130:I130"/>
    <mergeCell ref="A131:B131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B150"/>
    <mergeCell ref="H150:I150"/>
    <mergeCell ref="A151:B151"/>
    <mergeCell ref="H151:I151"/>
    <mergeCell ref="A152:B152"/>
    <mergeCell ref="H152:I152"/>
    <mergeCell ref="A153:B153"/>
    <mergeCell ref="H153:I153"/>
    <mergeCell ref="A154:B154"/>
    <mergeCell ref="H154:I154"/>
    <mergeCell ref="A155:B155"/>
    <mergeCell ref="H155:I155"/>
    <mergeCell ref="A156:B156"/>
    <mergeCell ref="H156:I156"/>
    <mergeCell ref="A157:B157"/>
    <mergeCell ref="H157:I157"/>
    <mergeCell ref="A158:B158"/>
    <mergeCell ref="H158:I158"/>
    <mergeCell ref="A159:J159"/>
    <mergeCell ref="A160:B160"/>
    <mergeCell ref="H160:I160"/>
    <mergeCell ref="A161:J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B166"/>
    <mergeCell ref="H166:I166"/>
    <mergeCell ref="A167:B167"/>
    <mergeCell ref="H167:I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B176"/>
    <mergeCell ref="H176:I176"/>
    <mergeCell ref="A177:B177"/>
    <mergeCell ref="H177:I177"/>
    <mergeCell ref="A178:B178"/>
    <mergeCell ref="H178:I178"/>
    <mergeCell ref="A179:B179"/>
    <mergeCell ref="H179:I179"/>
    <mergeCell ref="A180:B180"/>
    <mergeCell ref="H180:I180"/>
    <mergeCell ref="A181:B181"/>
    <mergeCell ref="H181:I181"/>
    <mergeCell ref="A182:B182"/>
    <mergeCell ref="H182:I182"/>
    <mergeCell ref="A183:B183"/>
    <mergeCell ref="H183:I183"/>
    <mergeCell ref="A184:J184"/>
    <mergeCell ref="A185:J185"/>
    <mergeCell ref="A186:B186"/>
    <mergeCell ref="H186:I186"/>
    <mergeCell ref="A187:J187"/>
    <mergeCell ref="A188:B188"/>
    <mergeCell ref="H188:I188"/>
    <mergeCell ref="A189:B189"/>
    <mergeCell ref="H189:I189"/>
    <mergeCell ref="A190:B190"/>
    <mergeCell ref="H190:I190"/>
    <mergeCell ref="A191:B191"/>
    <mergeCell ref="H191:I191"/>
    <mergeCell ref="A192:B192"/>
    <mergeCell ref="H192:I192"/>
    <mergeCell ref="A193:B193"/>
    <mergeCell ref="H193:I193"/>
    <mergeCell ref="A194:B194"/>
    <mergeCell ref="H194:I194"/>
    <mergeCell ref="A195:J195"/>
    <mergeCell ref="A196:B196"/>
    <mergeCell ref="H196:I196"/>
    <mergeCell ref="A197:B197"/>
    <mergeCell ref="H197:I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B204"/>
    <mergeCell ref="H204:I204"/>
    <mergeCell ref="A205:B205"/>
    <mergeCell ref="H205:I205"/>
    <mergeCell ref="A206:B206"/>
    <mergeCell ref="H206:I206"/>
    <mergeCell ref="A207:B207"/>
    <mergeCell ref="H207:I207"/>
    <mergeCell ref="A208:B208"/>
    <mergeCell ref="H208:I208"/>
    <mergeCell ref="A209:B209"/>
    <mergeCell ref="H209:I209"/>
    <mergeCell ref="A210:B210"/>
    <mergeCell ref="H210:I210"/>
    <mergeCell ref="A211:B211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B219"/>
    <mergeCell ref="H219:I219"/>
    <mergeCell ref="A220:B220"/>
    <mergeCell ref="H220:I220"/>
    <mergeCell ref="A221:B221"/>
    <mergeCell ref="H221:I221"/>
    <mergeCell ref="A222:B222"/>
    <mergeCell ref="H222:I222"/>
    <mergeCell ref="A223:B223"/>
    <mergeCell ref="H223:I223"/>
    <mergeCell ref="A224:I224"/>
    <mergeCell ref="C3:C4"/>
    <mergeCell ref="D3:D4"/>
    <mergeCell ref="E3:E4"/>
    <mergeCell ref="F3:F4"/>
    <mergeCell ref="G3:G4"/>
    <mergeCell ref="A3:B4"/>
  </mergeCells>
  <pageMargins left="0.393055555555556" right="0.393055555555556" top="0.393055555555556" bottom="0.393055555555556" header="0" footer="0.196527777777778"/>
  <pageSetup paperSize="9" orientation="portrait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zoomScale="85" zoomScaleNormal="85" workbookViewId="0">
      <selection activeCell="D13" sqref="D13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8" t="s">
        <v>547</v>
      </c>
      <c r="B1" s="18"/>
      <c r="C1" s="18"/>
      <c r="D1" s="18"/>
      <c r="E1" s="18"/>
      <c r="F1" s="18"/>
      <c r="G1" s="18"/>
      <c r="H1" s="18"/>
      <c r="I1" s="18"/>
      <c r="J1" s="18"/>
      <c r="K1" s="36" t="s">
        <v>0</v>
      </c>
    </row>
    <row r="2" ht="17.05" customHeight="1" spans="1:11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36" t="s">
        <v>0</v>
      </c>
    </row>
    <row r="3" ht="29.45" customHeight="1" spans="1:11">
      <c r="A3" s="20" t="s">
        <v>84</v>
      </c>
      <c r="B3" s="20"/>
      <c r="C3" s="20"/>
      <c r="D3" s="20"/>
      <c r="E3" s="20"/>
      <c r="F3" s="20"/>
      <c r="G3" s="20"/>
      <c r="H3" s="20"/>
      <c r="I3" s="19" t="s">
        <v>13</v>
      </c>
      <c r="J3" s="19"/>
      <c r="K3" s="36" t="s">
        <v>0</v>
      </c>
    </row>
    <row r="4" ht="17.05" customHeight="1" spans="1:11">
      <c r="A4" s="21" t="s">
        <v>14</v>
      </c>
      <c r="B4" s="22"/>
      <c r="C4" s="23" t="s">
        <v>85</v>
      </c>
      <c r="D4" s="23" t="s">
        <v>86</v>
      </c>
      <c r="E4" s="23" t="s">
        <v>87</v>
      </c>
      <c r="F4" s="23" t="s">
        <v>88</v>
      </c>
      <c r="G4" s="23" t="s">
        <v>89</v>
      </c>
      <c r="H4" s="24" t="s">
        <v>90</v>
      </c>
      <c r="I4" s="35"/>
      <c r="J4" s="37"/>
      <c r="K4" s="38" t="s">
        <v>0</v>
      </c>
    </row>
    <row r="5" ht="17.05" customHeight="1" spans="1:11">
      <c r="A5" s="25"/>
      <c r="B5" s="26"/>
      <c r="C5" s="27"/>
      <c r="D5" s="27"/>
      <c r="E5" s="27"/>
      <c r="F5" s="27"/>
      <c r="G5" s="27"/>
      <c r="H5" s="24" t="s">
        <v>91</v>
      </c>
      <c r="I5" s="37"/>
      <c r="J5" s="39" t="s">
        <v>92</v>
      </c>
      <c r="K5" s="38" t="s">
        <v>0</v>
      </c>
    </row>
    <row r="6" ht="16.3" customHeight="1" spans="1:11">
      <c r="A6" s="28" t="s">
        <v>19</v>
      </c>
      <c r="B6" s="29"/>
      <c r="C6" s="29"/>
      <c r="D6" s="29"/>
      <c r="E6" s="29"/>
      <c r="F6" s="29"/>
      <c r="G6" s="29"/>
      <c r="H6" s="29"/>
      <c r="I6" s="29"/>
      <c r="J6" s="30"/>
      <c r="K6" t="s">
        <v>548</v>
      </c>
    </row>
    <row r="7" ht="16.3" customHeight="1" spans="1:11">
      <c r="A7" s="28" t="s">
        <v>19</v>
      </c>
      <c r="B7" s="29"/>
      <c r="C7" s="29"/>
      <c r="D7" s="29"/>
      <c r="E7" s="29"/>
      <c r="F7" s="29"/>
      <c r="G7" s="29"/>
      <c r="H7" s="29"/>
      <c r="I7" s="29"/>
      <c r="J7" s="30"/>
      <c r="K7" t="s">
        <v>549</v>
      </c>
    </row>
    <row r="8" ht="16.3" customHeight="1" spans="1:11">
      <c r="A8" s="28" t="s">
        <v>42</v>
      </c>
      <c r="B8" s="29"/>
      <c r="C8" s="29"/>
      <c r="D8" s="29"/>
      <c r="E8" s="29"/>
      <c r="F8" s="29"/>
      <c r="G8" s="29"/>
      <c r="H8" s="29"/>
      <c r="I8" s="29"/>
      <c r="J8" s="30"/>
      <c r="K8" t="s">
        <v>550</v>
      </c>
    </row>
    <row r="9" ht="16.3" customHeight="1" spans="1:11">
      <c r="A9" s="28" t="s">
        <v>18</v>
      </c>
      <c r="B9" s="30"/>
      <c r="C9" s="31" t="s">
        <v>551</v>
      </c>
      <c r="D9" s="31" t="s">
        <v>552</v>
      </c>
      <c r="E9" s="31" t="s">
        <v>0</v>
      </c>
      <c r="F9" s="32" t="s">
        <v>434</v>
      </c>
      <c r="G9" s="33">
        <v>1</v>
      </c>
      <c r="H9" s="34">
        <v>6829.21</v>
      </c>
      <c r="I9" s="40"/>
      <c r="J9" s="41">
        <v>6829.21</v>
      </c>
      <c r="K9" t="s">
        <v>0</v>
      </c>
    </row>
    <row r="10" ht="16.3" customHeight="1" spans="1:11">
      <c r="A10" s="28" t="s">
        <v>45</v>
      </c>
      <c r="B10" s="29"/>
      <c r="C10" s="29"/>
      <c r="D10" s="29"/>
      <c r="E10" s="29"/>
      <c r="F10" s="29"/>
      <c r="G10" s="29"/>
      <c r="H10" s="29"/>
      <c r="I10" s="29"/>
      <c r="J10" s="30"/>
      <c r="K10" t="s">
        <v>550</v>
      </c>
    </row>
    <row r="11" ht="16.3" customHeight="1" spans="1:11">
      <c r="A11" s="28" t="s">
        <v>47</v>
      </c>
      <c r="B11" s="29"/>
      <c r="C11" s="29"/>
      <c r="D11" s="29"/>
      <c r="E11" s="29"/>
      <c r="F11" s="29"/>
      <c r="G11" s="29"/>
      <c r="H11" s="29"/>
      <c r="I11" s="29"/>
      <c r="J11" s="30"/>
      <c r="K11" t="s">
        <v>550</v>
      </c>
    </row>
    <row r="12" ht="16.3" customHeight="1" spans="1:11">
      <c r="A12" s="28" t="s">
        <v>49</v>
      </c>
      <c r="B12" s="29"/>
      <c r="C12" s="29"/>
      <c r="D12" s="29"/>
      <c r="E12" s="29"/>
      <c r="F12" s="29"/>
      <c r="G12" s="29"/>
      <c r="H12" s="29"/>
      <c r="I12" s="29"/>
      <c r="J12" s="30"/>
      <c r="K12" t="s">
        <v>550</v>
      </c>
    </row>
    <row r="13" ht="51.15" customHeight="1" spans="1:11">
      <c r="A13" s="28" t="s">
        <v>20</v>
      </c>
      <c r="B13" s="30"/>
      <c r="C13" s="31" t="s">
        <v>553</v>
      </c>
      <c r="D13" s="31" t="s">
        <v>554</v>
      </c>
      <c r="E13" s="31" t="s">
        <v>555</v>
      </c>
      <c r="F13" s="32" t="s">
        <v>98</v>
      </c>
      <c r="G13" s="33">
        <v>65.873</v>
      </c>
      <c r="H13" s="34">
        <v>58.71</v>
      </c>
      <c r="I13" s="40"/>
      <c r="J13" s="41">
        <v>3867.4</v>
      </c>
      <c r="K13" t="s">
        <v>0</v>
      </c>
    </row>
    <row r="14" ht="16.3" customHeight="1" spans="1:11">
      <c r="A14" s="28" t="s">
        <v>22</v>
      </c>
      <c r="B14" s="30"/>
      <c r="C14" s="31" t="s">
        <v>556</v>
      </c>
      <c r="D14" s="31" t="s">
        <v>557</v>
      </c>
      <c r="E14" s="31" t="s">
        <v>558</v>
      </c>
      <c r="F14" s="32" t="s">
        <v>98</v>
      </c>
      <c r="G14" s="33">
        <v>279.5</v>
      </c>
      <c r="H14" s="34">
        <v>42.99</v>
      </c>
      <c r="I14" s="40"/>
      <c r="J14" s="41">
        <v>12015.71</v>
      </c>
      <c r="K14" t="s">
        <v>0</v>
      </c>
    </row>
    <row r="15" ht="16.3" customHeight="1" spans="1:11">
      <c r="A15" s="28" t="s">
        <v>24</v>
      </c>
      <c r="B15" s="30"/>
      <c r="C15" s="31" t="s">
        <v>559</v>
      </c>
      <c r="D15" s="31" t="s">
        <v>560</v>
      </c>
      <c r="E15" s="31" t="s">
        <v>561</v>
      </c>
      <c r="F15" s="32" t="s">
        <v>98</v>
      </c>
      <c r="G15" s="33">
        <v>30.24</v>
      </c>
      <c r="H15" s="34">
        <v>53.49</v>
      </c>
      <c r="I15" s="40"/>
      <c r="J15" s="41">
        <v>1617.54</v>
      </c>
      <c r="K15" t="s">
        <v>0</v>
      </c>
    </row>
    <row r="16" ht="39.55" customHeight="1" spans="1:11">
      <c r="A16" s="28" t="s">
        <v>562</v>
      </c>
      <c r="B16" s="30"/>
      <c r="C16" s="31" t="s">
        <v>563</v>
      </c>
      <c r="D16" s="31" t="s">
        <v>564</v>
      </c>
      <c r="E16" s="31" t="s">
        <v>565</v>
      </c>
      <c r="F16" s="32" t="s">
        <v>98</v>
      </c>
      <c r="G16" s="33">
        <v>553.152</v>
      </c>
      <c r="H16" s="34">
        <v>49.42</v>
      </c>
      <c r="I16" s="40"/>
      <c r="J16" s="41">
        <v>27336.77</v>
      </c>
      <c r="K16" t="s">
        <v>0</v>
      </c>
    </row>
    <row r="17" ht="86.05" customHeight="1" spans="1:11">
      <c r="A17" s="28" t="s">
        <v>566</v>
      </c>
      <c r="B17" s="30"/>
      <c r="C17" s="31" t="s">
        <v>567</v>
      </c>
      <c r="D17" s="31" t="s">
        <v>568</v>
      </c>
      <c r="E17" s="31" t="s">
        <v>569</v>
      </c>
      <c r="F17" s="32" t="s">
        <v>98</v>
      </c>
      <c r="G17" s="33">
        <v>725.76</v>
      </c>
      <c r="H17" s="34">
        <v>7.66</v>
      </c>
      <c r="I17" s="40"/>
      <c r="J17" s="41">
        <v>5559.32</v>
      </c>
      <c r="K17" t="s">
        <v>0</v>
      </c>
    </row>
    <row r="18" ht="27.9" customHeight="1" spans="1:11">
      <c r="A18" s="28" t="s">
        <v>570</v>
      </c>
      <c r="B18" s="30"/>
      <c r="C18" s="31" t="s">
        <v>571</v>
      </c>
      <c r="D18" s="31" t="s">
        <v>557</v>
      </c>
      <c r="E18" s="31" t="s">
        <v>572</v>
      </c>
      <c r="F18" s="32" t="s">
        <v>98</v>
      </c>
      <c r="G18" s="33">
        <v>2.16</v>
      </c>
      <c r="H18" s="34">
        <v>52.35</v>
      </c>
      <c r="I18" s="40"/>
      <c r="J18" s="41">
        <v>113.08</v>
      </c>
      <c r="K18" t="s">
        <v>0</v>
      </c>
    </row>
    <row r="19" ht="51.15" customHeight="1" spans="1:11">
      <c r="A19" s="28" t="s">
        <v>573</v>
      </c>
      <c r="B19" s="30"/>
      <c r="C19" s="31" t="s">
        <v>574</v>
      </c>
      <c r="D19" s="31" t="s">
        <v>554</v>
      </c>
      <c r="E19" s="31" t="s">
        <v>555</v>
      </c>
      <c r="F19" s="32" t="s">
        <v>98</v>
      </c>
      <c r="G19" s="33">
        <v>0.88</v>
      </c>
      <c r="H19" s="34">
        <v>58.7</v>
      </c>
      <c r="I19" s="40"/>
      <c r="J19" s="41">
        <v>51.66</v>
      </c>
      <c r="K19" t="s">
        <v>0</v>
      </c>
    </row>
    <row r="20" ht="39.55" customHeight="1" spans="1:11">
      <c r="A20" s="28" t="s">
        <v>575</v>
      </c>
      <c r="B20" s="30"/>
      <c r="C20" s="31" t="s">
        <v>576</v>
      </c>
      <c r="D20" s="31" t="s">
        <v>577</v>
      </c>
      <c r="E20" s="31" t="s">
        <v>578</v>
      </c>
      <c r="F20" s="32" t="s">
        <v>98</v>
      </c>
      <c r="G20" s="33">
        <v>5.52</v>
      </c>
      <c r="H20" s="34">
        <v>54.85</v>
      </c>
      <c r="I20" s="40"/>
      <c r="J20" s="41">
        <v>302.77</v>
      </c>
      <c r="K20" t="s">
        <v>0</v>
      </c>
    </row>
    <row r="21" ht="16.3" customHeight="1" spans="1:11">
      <c r="A21" s="28" t="s">
        <v>51</v>
      </c>
      <c r="B21" s="29"/>
      <c r="C21" s="29"/>
      <c r="D21" s="29"/>
      <c r="E21" s="29"/>
      <c r="F21" s="29"/>
      <c r="G21" s="29"/>
      <c r="H21" s="29"/>
      <c r="I21" s="29"/>
      <c r="J21" s="30"/>
      <c r="K21" t="s">
        <v>550</v>
      </c>
    </row>
    <row r="22" ht="16.3" customHeight="1" spans="1:11">
      <c r="A22" s="28" t="s">
        <v>53</v>
      </c>
      <c r="B22" s="29"/>
      <c r="C22" s="29"/>
      <c r="D22" s="29"/>
      <c r="E22" s="29"/>
      <c r="F22" s="29"/>
      <c r="G22" s="29"/>
      <c r="H22" s="29"/>
      <c r="I22" s="29"/>
      <c r="J22" s="30"/>
      <c r="K22" t="s">
        <v>550</v>
      </c>
    </row>
    <row r="23" ht="16.3" customHeight="1" spans="1:11">
      <c r="A23" s="28" t="s">
        <v>55</v>
      </c>
      <c r="B23" s="29"/>
      <c r="C23" s="29"/>
      <c r="D23" s="29"/>
      <c r="E23" s="29"/>
      <c r="F23" s="29"/>
      <c r="G23" s="29"/>
      <c r="H23" s="29"/>
      <c r="I23" s="29"/>
      <c r="J23" s="30"/>
      <c r="K23" t="s">
        <v>550</v>
      </c>
    </row>
    <row r="24" ht="16.3" customHeight="1" spans="1:11">
      <c r="A24" s="28" t="s">
        <v>579</v>
      </c>
      <c r="B24" s="29"/>
      <c r="C24" s="29"/>
      <c r="D24" s="29"/>
      <c r="E24" s="29"/>
      <c r="F24" s="29"/>
      <c r="G24" s="29"/>
      <c r="H24" s="29"/>
      <c r="I24" s="29"/>
      <c r="J24" s="30"/>
      <c r="K24" t="s">
        <v>550</v>
      </c>
    </row>
    <row r="25" ht="16.3" customHeight="1" spans="1:11">
      <c r="A25" s="28" t="s">
        <v>21</v>
      </c>
      <c r="B25" s="29"/>
      <c r="C25" s="29"/>
      <c r="D25" s="29"/>
      <c r="E25" s="29"/>
      <c r="F25" s="29"/>
      <c r="G25" s="29"/>
      <c r="H25" s="29"/>
      <c r="I25" s="29"/>
      <c r="J25" s="30"/>
      <c r="K25" t="s">
        <v>548</v>
      </c>
    </row>
    <row r="26" ht="16.3" customHeight="1" spans="1:11">
      <c r="A26" s="28" t="s">
        <v>21</v>
      </c>
      <c r="B26" s="29"/>
      <c r="C26" s="29"/>
      <c r="D26" s="29"/>
      <c r="E26" s="29"/>
      <c r="F26" s="29"/>
      <c r="G26" s="29"/>
      <c r="H26" s="29"/>
      <c r="I26" s="29"/>
      <c r="J26" s="30"/>
      <c r="K26" t="s">
        <v>580</v>
      </c>
    </row>
    <row r="27" ht="16.3" customHeight="1" spans="1:11">
      <c r="A27" s="28" t="s">
        <v>78</v>
      </c>
      <c r="B27" s="29"/>
      <c r="C27" s="29"/>
      <c r="D27" s="29"/>
      <c r="E27" s="29"/>
      <c r="F27" s="29"/>
      <c r="G27" s="29"/>
      <c r="H27" s="29"/>
      <c r="I27" s="29"/>
      <c r="J27" s="30"/>
      <c r="K27" t="s">
        <v>550</v>
      </c>
    </row>
    <row r="28" ht="16.3" customHeight="1" spans="1:11">
      <c r="A28" s="28" t="s">
        <v>79</v>
      </c>
      <c r="B28" s="29"/>
      <c r="C28" s="29"/>
      <c r="D28" s="29"/>
      <c r="E28" s="29"/>
      <c r="F28" s="29"/>
      <c r="G28" s="29"/>
      <c r="H28" s="29"/>
      <c r="I28" s="29"/>
      <c r="J28" s="30"/>
      <c r="K28" t="s">
        <v>581</v>
      </c>
    </row>
    <row r="29" ht="16.3" customHeight="1" spans="1:11">
      <c r="A29" s="28" t="s">
        <v>23</v>
      </c>
      <c r="B29" s="29"/>
      <c r="C29" s="29"/>
      <c r="D29" s="29"/>
      <c r="E29" s="29"/>
      <c r="F29" s="29"/>
      <c r="G29" s="29"/>
      <c r="H29" s="29"/>
      <c r="I29" s="29"/>
      <c r="J29" s="30"/>
      <c r="K29" t="s">
        <v>548</v>
      </c>
    </row>
    <row r="30" ht="16.3" customHeight="1" spans="1:11">
      <c r="A30" s="28" t="s">
        <v>23</v>
      </c>
      <c r="B30" s="29"/>
      <c r="C30" s="29"/>
      <c r="D30" s="29"/>
      <c r="E30" s="29"/>
      <c r="F30" s="29"/>
      <c r="G30" s="29"/>
      <c r="H30" s="29"/>
      <c r="I30" s="29"/>
      <c r="J30" s="30"/>
      <c r="K30" t="s">
        <v>582</v>
      </c>
    </row>
    <row r="31" ht="16.3" customHeight="1" spans="1:11">
      <c r="A31" s="28" t="s">
        <v>23</v>
      </c>
      <c r="B31" s="29"/>
      <c r="C31" s="29"/>
      <c r="D31" s="29"/>
      <c r="E31" s="29"/>
      <c r="F31" s="29"/>
      <c r="G31" s="29"/>
      <c r="H31" s="29"/>
      <c r="I31" s="29"/>
      <c r="J31" s="30"/>
      <c r="K31" t="s">
        <v>583</v>
      </c>
    </row>
    <row r="32" ht="17.05" customHeight="1" spans="1:11">
      <c r="A32" s="24" t="s">
        <v>584</v>
      </c>
      <c r="B32" s="35"/>
      <c r="C32" s="35"/>
      <c r="D32" s="35"/>
      <c r="E32" s="35"/>
      <c r="F32" s="35"/>
      <c r="G32" s="35"/>
      <c r="H32" s="35"/>
      <c r="I32" s="37"/>
      <c r="J32" s="41">
        <v>57693.46</v>
      </c>
      <c r="K32" s="38" t="s">
        <v>0</v>
      </c>
    </row>
  </sheetData>
  <mergeCells count="48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J10"/>
    <mergeCell ref="A11:J11"/>
    <mergeCell ref="A12:J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J21"/>
    <mergeCell ref="A22:J22"/>
    <mergeCell ref="A23:J23"/>
    <mergeCell ref="A24:J24"/>
    <mergeCell ref="A25:J25"/>
    <mergeCell ref="A26:J26"/>
    <mergeCell ref="A27:J27"/>
    <mergeCell ref="A28:J28"/>
    <mergeCell ref="A29:J29"/>
    <mergeCell ref="A30:J30"/>
    <mergeCell ref="A31:J31"/>
    <mergeCell ref="A32:I32"/>
    <mergeCell ref="C4:C5"/>
    <mergeCell ref="D4:D5"/>
    <mergeCell ref="E4:E5"/>
    <mergeCell ref="F4:F5"/>
    <mergeCell ref="G4:G5"/>
    <mergeCell ref="A4:B5"/>
  </mergeCells>
  <pageMargins left="0.393055555555556" right="0.393055555555556" top="0.393055555555556" bottom="0.393055555555556" header="0" footer="0.196527777777778"/>
  <pageSetup paperSize="9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I29" sqref="I29"/>
    </sheetView>
  </sheetViews>
  <sheetFormatPr defaultColWidth="10.2857142857143" defaultRowHeight="15" outlineLevelRow="7" outlineLevelCol="3"/>
  <cols>
    <col min="1" max="1" width="7.32380952380952" style="1" customWidth="1"/>
    <col min="2" max="2" width="48.5619047619048" style="1" customWidth="1"/>
    <col min="3" max="3" width="16.552380952381" style="1" customWidth="1"/>
    <col min="4" max="4" width="14.9238095238095" style="1" customWidth="1"/>
    <col min="5" max="16384" width="10.2857142857143" style="1"/>
  </cols>
  <sheetData>
    <row r="1" ht="27.9" customHeight="1" spans="1:4">
      <c r="A1" s="2" t="s">
        <v>585</v>
      </c>
      <c r="B1" s="2"/>
      <c r="C1" s="2"/>
      <c r="D1" s="2"/>
    </row>
    <row r="2" ht="17.05" customHeight="1" spans="1:4">
      <c r="A2" s="16" t="s">
        <v>0</v>
      </c>
      <c r="B2" s="16"/>
      <c r="C2" s="16"/>
      <c r="D2" s="16"/>
    </row>
    <row r="3" ht="29.45" customHeight="1" spans="1:4">
      <c r="A3" s="4" t="s">
        <v>84</v>
      </c>
      <c r="B3" s="4"/>
      <c r="C3" s="4"/>
      <c r="D3" s="3" t="s">
        <v>13</v>
      </c>
    </row>
    <row r="4" ht="17.05" customHeight="1" spans="1:4">
      <c r="A4" s="5" t="s">
        <v>14</v>
      </c>
      <c r="B4" s="5" t="s">
        <v>586</v>
      </c>
      <c r="C4" s="5" t="s">
        <v>16</v>
      </c>
      <c r="D4" s="5" t="s">
        <v>587</v>
      </c>
    </row>
    <row r="5" ht="17.05" customHeight="1" spans="1:4">
      <c r="A5" s="12" t="s">
        <v>18</v>
      </c>
      <c r="B5" s="17" t="s">
        <v>71</v>
      </c>
      <c r="C5" s="9"/>
      <c r="D5" s="12" t="s">
        <v>0</v>
      </c>
    </row>
    <row r="6" ht="17.05" customHeight="1" spans="1:4">
      <c r="A6" s="12" t="s">
        <v>20</v>
      </c>
      <c r="B6" s="17" t="s">
        <v>73</v>
      </c>
      <c r="C6" s="9"/>
      <c r="D6" s="12" t="s">
        <v>0</v>
      </c>
    </row>
    <row r="7" ht="17.05" customHeight="1" spans="1:4">
      <c r="A7" s="12" t="s">
        <v>22</v>
      </c>
      <c r="B7" s="17" t="s">
        <v>75</v>
      </c>
      <c r="C7" s="9"/>
      <c r="D7" s="12" t="s">
        <v>0</v>
      </c>
    </row>
    <row r="8" ht="16.3" customHeight="1" spans="1:4">
      <c r="A8" s="6" t="s">
        <v>588</v>
      </c>
      <c r="B8" s="8"/>
      <c r="C8" s="9"/>
      <c r="D8" s="12" t="s">
        <v>589</v>
      </c>
    </row>
  </sheetData>
  <mergeCells count="4">
    <mergeCell ref="A1:D1"/>
    <mergeCell ref="A2:D2"/>
    <mergeCell ref="A3:C3"/>
    <mergeCell ref="A8:B8"/>
  </mergeCells>
  <pageMargins left="0.78740157480315" right="0" top="0.393700787401575" bottom="0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" sqref="A1:E1"/>
    </sheetView>
  </sheetViews>
  <sheetFormatPr defaultColWidth="10.2857142857143" defaultRowHeight="15" outlineLevelCol="4"/>
  <cols>
    <col min="1" max="1" width="7.32380952380952" style="1" customWidth="1"/>
    <col min="2" max="2" width="52.352380952381" style="1" customWidth="1"/>
    <col min="3" max="3" width="11.8" style="1" customWidth="1"/>
    <col min="4" max="4" width="3.52380952380952" style="1" customWidth="1"/>
    <col min="5" max="5" width="12.3428571428571" style="1" customWidth="1"/>
    <col min="6" max="16384" width="10.2857142857143" style="1"/>
  </cols>
  <sheetData>
    <row r="1" ht="27.9" customHeight="1" spans="1:5">
      <c r="A1" s="2" t="s">
        <v>590</v>
      </c>
      <c r="B1" s="2"/>
      <c r="C1" s="2"/>
      <c r="D1" s="2"/>
      <c r="E1" s="2"/>
    </row>
    <row r="2" ht="17.85" customHeight="1" spans="1:5">
      <c r="A2" s="3" t="s">
        <v>0</v>
      </c>
      <c r="B2" s="3"/>
      <c r="C2" s="3"/>
      <c r="D2" s="3"/>
      <c r="E2" s="3"/>
    </row>
    <row r="3" ht="29.45" customHeight="1" spans="1:5">
      <c r="A3" s="4" t="s">
        <v>84</v>
      </c>
      <c r="B3" s="4"/>
      <c r="C3" s="4"/>
      <c r="D3" s="16" t="s">
        <v>13</v>
      </c>
      <c r="E3" s="16"/>
    </row>
    <row r="4" ht="17.05" customHeight="1" spans="1:5">
      <c r="A4" s="5" t="s">
        <v>14</v>
      </c>
      <c r="B4" s="5" t="s">
        <v>586</v>
      </c>
      <c r="C4" s="10" t="s">
        <v>16</v>
      </c>
      <c r="D4" s="11"/>
      <c r="E4" s="12" t="s">
        <v>591</v>
      </c>
    </row>
    <row r="5" ht="16.3" customHeight="1" spans="1:5">
      <c r="A5" s="12" t="s">
        <v>18</v>
      </c>
      <c r="B5" s="17" t="s">
        <v>592</v>
      </c>
      <c r="C5" s="13"/>
      <c r="D5" s="14"/>
      <c r="E5" s="15" t="s">
        <v>0</v>
      </c>
    </row>
    <row r="6" ht="16.3" customHeight="1" spans="1:5">
      <c r="A6" s="12" t="s">
        <v>20</v>
      </c>
      <c r="B6" s="17" t="s">
        <v>593</v>
      </c>
      <c r="C6" s="13"/>
      <c r="D6" s="14"/>
      <c r="E6" s="15" t="s">
        <v>0</v>
      </c>
    </row>
    <row r="7" ht="16.3" customHeight="1" spans="1:5">
      <c r="A7" s="12" t="s">
        <v>22</v>
      </c>
      <c r="B7" s="17" t="s">
        <v>594</v>
      </c>
      <c r="C7" s="13"/>
      <c r="D7" s="14"/>
      <c r="E7" s="15" t="s">
        <v>0</v>
      </c>
    </row>
    <row r="8" ht="16.3" customHeight="1" spans="1:5">
      <c r="A8" s="12" t="s">
        <v>24</v>
      </c>
      <c r="B8" s="17" t="s">
        <v>595</v>
      </c>
      <c r="C8" s="13"/>
      <c r="D8" s="14"/>
      <c r="E8" s="15" t="s">
        <v>0</v>
      </c>
    </row>
    <row r="9" ht="16.3" customHeight="1" spans="1:5">
      <c r="A9" s="12" t="s">
        <v>562</v>
      </c>
      <c r="B9" s="17" t="s">
        <v>596</v>
      </c>
      <c r="C9" s="13"/>
      <c r="D9" s="14"/>
      <c r="E9" s="15" t="s">
        <v>0</v>
      </c>
    </row>
    <row r="10" ht="16.3" customHeight="1" spans="1:5">
      <c r="A10" s="12" t="s">
        <v>566</v>
      </c>
      <c r="B10" s="17" t="s">
        <v>597</v>
      </c>
      <c r="C10" s="13"/>
      <c r="D10" s="14"/>
      <c r="E10" s="15" t="s">
        <v>0</v>
      </c>
    </row>
    <row r="11" ht="16.3" customHeight="1" spans="1:5">
      <c r="A11" s="12" t="s">
        <v>570</v>
      </c>
      <c r="B11" s="17" t="s">
        <v>598</v>
      </c>
      <c r="C11" s="13"/>
      <c r="D11" s="14"/>
      <c r="E11" s="15" t="s">
        <v>0</v>
      </c>
    </row>
    <row r="12" ht="16.3" customHeight="1" spans="1:5">
      <c r="A12" s="6" t="s">
        <v>588</v>
      </c>
      <c r="B12" s="8"/>
      <c r="C12" s="13"/>
      <c r="D12" s="14"/>
      <c r="E12" s="15" t="s">
        <v>589</v>
      </c>
    </row>
  </sheetData>
  <mergeCells count="14">
    <mergeCell ref="A1:E1"/>
    <mergeCell ref="A2:E2"/>
    <mergeCell ref="A3:C3"/>
    <mergeCell ref="D3:E3"/>
    <mergeCell ref="C4:D4"/>
    <mergeCell ref="C5:D5"/>
    <mergeCell ref="C6:D6"/>
    <mergeCell ref="C7:D7"/>
    <mergeCell ref="C8:D8"/>
    <mergeCell ref="C9:D9"/>
    <mergeCell ref="C10:D10"/>
    <mergeCell ref="C11:D11"/>
    <mergeCell ref="A12:B12"/>
    <mergeCell ref="C12:D12"/>
  </mergeCells>
  <pageMargins left="0.78740157480315" right="0" top="0.393700787401575" bottom="0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10.2857142857143" defaultRowHeight="15" outlineLevelRow="4" outlineLevelCol="4"/>
  <cols>
    <col min="1" max="1" width="7.32380952380952" style="1" customWidth="1"/>
    <col min="2" max="2" width="55.3428571428571" style="1" customWidth="1"/>
    <col min="3" max="3" width="7.86666666666667" style="1" customWidth="1"/>
    <col min="4" max="4" width="5.56190476190476" style="1" customWidth="1"/>
    <col min="5" max="5" width="11.2571428571429" style="1" customWidth="1"/>
    <col min="6" max="16384" width="10.2857142857143" style="1"/>
  </cols>
  <sheetData>
    <row r="1" ht="27.9" customHeight="1" spans="1:5">
      <c r="A1" s="2" t="s">
        <v>599</v>
      </c>
      <c r="B1" s="2"/>
      <c r="C1" s="2"/>
      <c r="D1" s="2"/>
      <c r="E1" s="2"/>
    </row>
    <row r="2" ht="17.85" customHeight="1" spans="1:5">
      <c r="A2" s="3" t="s">
        <v>0</v>
      </c>
      <c r="B2" s="3"/>
      <c r="C2" s="3"/>
      <c r="D2" s="3"/>
      <c r="E2" s="3"/>
    </row>
    <row r="3" ht="29.45" customHeight="1" spans="1:5">
      <c r="A3" s="4" t="s">
        <v>84</v>
      </c>
      <c r="B3" s="4"/>
      <c r="C3" s="4"/>
      <c r="D3" s="3" t="s">
        <v>13</v>
      </c>
      <c r="E3" s="3"/>
    </row>
    <row r="4" ht="17.05" customHeight="1" spans="1:5">
      <c r="A4" s="5" t="s">
        <v>14</v>
      </c>
      <c r="B4" s="5" t="s">
        <v>586</v>
      </c>
      <c r="C4" s="10" t="s">
        <v>16</v>
      </c>
      <c r="D4" s="11"/>
      <c r="E4" s="12" t="s">
        <v>591</v>
      </c>
    </row>
    <row r="5" ht="16.3" customHeight="1" spans="1:5">
      <c r="A5" s="6" t="s">
        <v>588</v>
      </c>
      <c r="B5" s="8"/>
      <c r="C5" s="13"/>
      <c r="D5" s="14"/>
      <c r="E5" s="15" t="s">
        <v>589</v>
      </c>
    </row>
  </sheetData>
  <mergeCells count="7">
    <mergeCell ref="A1:E1"/>
    <mergeCell ref="A2:E2"/>
    <mergeCell ref="A3:C3"/>
    <mergeCell ref="D3:E3"/>
    <mergeCell ref="C4:D4"/>
    <mergeCell ref="A5:B5"/>
    <mergeCell ref="C5:D5"/>
  </mergeCells>
  <pageMargins left="0.78740157480315" right="0" top="0.393700787401575" bottom="0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采购控制价</vt:lpstr>
      <vt:lpstr>工程项目造价汇总表</vt:lpstr>
      <vt:lpstr>单项工程造价汇总表</vt:lpstr>
      <vt:lpstr>单位工程造价汇总表</vt:lpstr>
      <vt:lpstr>分部分项工程量清单与计价表</vt:lpstr>
      <vt:lpstr>单价措施项目清单与计价表</vt:lpstr>
      <vt:lpstr>其他项目清单与计价汇总表</vt:lpstr>
      <vt:lpstr>暂列金额明细表</vt:lpstr>
      <vt:lpstr>专业工程暂估价明细表</vt:lpstr>
      <vt:lpstr>总承包服务费计价表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WPS_18760523026</cp:lastModifiedBy>
  <dcterms:created xsi:type="dcterms:W3CDTF">2024-08-29T15:18:00Z</dcterms:created>
  <dcterms:modified xsi:type="dcterms:W3CDTF">2025-05-06T00:43:34Z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FF47DB8E48BA46BFA30C120053A55735_12</vt:lpwstr>
  </property>
  <property fmtid="{D5CDD505-2E9C-101B-9397-08002B2CF9AE}" pid="3" name="KSOProductBuildVer">
    <vt:lpwstr>2052-12.1.0.20305</vt:lpwstr>
  </property>
</Properties>
</file>