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780" firstSheet="1" activeTab="1"/>
  </bookViews>
  <sheets>
    <sheet name="2023年福泉高速路面维修工程数量表（路面）  " sheetId="48" state="hidden" r:id="rId1"/>
    <sheet name="混合料运量计算表" sheetId="55" r:id="rId2"/>
    <sheet name="2023年福泉高速路面维修工程数量表（路面） 下行" sheetId="47" state="hidden" r:id="rId3"/>
    <sheet name="2021年福泉高速路面维修工程数量表（路面）  " sheetId="46" state="hidden" r:id="rId4"/>
  </sheets>
  <definedNames>
    <definedName name="_xlnm._FilterDatabase" localSheetId="0" hidden="1">'2023年福泉高速路面维修工程数量表（路面）  '!$A$7:$AZ$228</definedName>
    <definedName name="_xlnm._FilterDatabase" localSheetId="3" hidden="1">'2021年福泉高速路面维修工程数量表（路面）  '!$A$7:$AP$50</definedName>
    <definedName name="_xlnm._FilterDatabase" localSheetId="2" hidden="1">'2023年福泉高速路面维修工程数量表（路面） 下行'!$A$7:$AP$50</definedName>
    <definedName name="_xlnm.Print_Area" localSheetId="0">'2023年福泉高速路面维修工程数量表（路面）  '!$A$1:$AT$235</definedName>
    <definedName name="_xlnm.Print_Titles" localSheetId="3">'2021年福泉高速路面维修工程数量表（路面）  '!$1:$7</definedName>
    <definedName name="_xlnm.Print_Titles" localSheetId="0">'2023年福泉高速路面维修工程数量表（路面）  '!$1:$7</definedName>
    <definedName name="_xlnm.Print_Titles" localSheetId="2">'2023年福泉高速路面维修工程数量表（路面） 下行'!$1:$7</definedName>
    <definedName name="_xlnm._FilterDatabase" localSheetId="1" hidden="1">混合料运量计算表!$A$4:$AG$11</definedName>
    <definedName name="_xlnm.Print_Area" localSheetId="1">混合料运量计算表!$A$1:$AA$15</definedName>
    <definedName name="_xlnm.Print_Titles" localSheetId="1">混合料运量计算表!$1:$3</definedName>
  </definedNames>
  <calcPr calcId="144525"/>
</workbook>
</file>

<file path=xl/sharedStrings.xml><?xml version="1.0" encoding="utf-8"?>
<sst xmlns="http://schemas.openxmlformats.org/spreadsheetml/2006/main" count="1896" uniqueCount="139">
  <si>
    <r>
      <rPr>
        <b/>
        <sz val="24"/>
        <rFont val="宋体"/>
        <charset val="134"/>
      </rPr>
      <t>沈海高速公路福泉段</t>
    </r>
    <r>
      <rPr>
        <b/>
        <sz val="24"/>
        <rFont val="Times New Roman"/>
        <charset val="134"/>
      </rPr>
      <t>2023</t>
    </r>
    <r>
      <rPr>
        <b/>
        <sz val="24"/>
        <rFont val="宋体"/>
        <charset val="134"/>
      </rPr>
      <t>年路面提升改造工程技术设计（修复养护）工程数量表</t>
    </r>
  </si>
  <si>
    <r>
      <rPr>
        <sz val="9"/>
        <color indexed="8"/>
        <rFont val="宋体"/>
        <charset val="134"/>
      </rPr>
      <t>序号</t>
    </r>
  </si>
  <si>
    <r>
      <rPr>
        <sz val="9"/>
        <rFont val="宋体"/>
        <charset val="134"/>
      </rPr>
      <t>起讫桩号</t>
    </r>
  </si>
  <si>
    <r>
      <rPr>
        <sz val="9"/>
        <rFont val="宋体"/>
        <charset val="134"/>
      </rPr>
      <t>上下行</t>
    </r>
  </si>
  <si>
    <r>
      <rPr>
        <sz val="9"/>
        <rFont val="宋体"/>
        <charset val="134"/>
      </rPr>
      <t>车道</t>
    </r>
  </si>
  <si>
    <r>
      <rPr>
        <sz val="9"/>
        <rFont val="宋体"/>
        <charset val="134"/>
      </rPr>
      <t>处治方案</t>
    </r>
  </si>
  <si>
    <r>
      <rPr>
        <sz val="9"/>
        <color indexed="8"/>
        <rFont val="宋体"/>
        <charset val="134"/>
      </rPr>
      <t>处治长度</t>
    </r>
  </si>
  <si>
    <r>
      <rPr>
        <sz val="9"/>
        <color indexed="8"/>
        <rFont val="宋体"/>
        <charset val="134"/>
      </rPr>
      <t>处治宽度</t>
    </r>
  </si>
  <si>
    <r>
      <rPr>
        <sz val="9"/>
        <rFont val="宋体"/>
        <charset val="134"/>
      </rPr>
      <t>工程数量</t>
    </r>
  </si>
  <si>
    <r>
      <rPr>
        <sz val="9"/>
        <rFont val="宋体"/>
        <charset val="134"/>
      </rPr>
      <t>备注</t>
    </r>
  </si>
  <si>
    <r>
      <rPr>
        <sz val="9"/>
        <rFont val="宋体"/>
        <charset val="134"/>
      </rPr>
      <t>铣刨、清除数量</t>
    </r>
  </si>
  <si>
    <r>
      <rPr>
        <sz val="9"/>
        <rFont val="宋体"/>
        <charset val="134"/>
      </rPr>
      <t>重铺、恢复数量</t>
    </r>
  </si>
  <si>
    <r>
      <rPr>
        <sz val="9"/>
        <rFont val="宋体"/>
        <charset val="134"/>
      </rPr>
      <t>立面防水贴
（宽度）</t>
    </r>
  </si>
  <si>
    <r>
      <rPr>
        <sz val="9"/>
        <rFont val="宋体"/>
        <charset val="134"/>
      </rPr>
      <t>标线</t>
    </r>
  </si>
  <si>
    <r>
      <rPr>
        <sz val="10"/>
        <rFont val="宋体"/>
        <charset val="134"/>
      </rPr>
      <t>拆除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级波形护栏重建</t>
    </r>
    <r>
      <rPr>
        <sz val="10"/>
        <rFont val="Times New Roman"/>
        <charset val="134"/>
      </rPr>
      <t>SB</t>
    </r>
    <r>
      <rPr>
        <sz val="10"/>
        <rFont val="宋体"/>
        <charset val="134"/>
      </rPr>
      <t>级波形护栏</t>
    </r>
  </si>
  <si>
    <r>
      <rPr>
        <sz val="9"/>
        <color indexed="8"/>
        <rFont val="宋体"/>
        <charset val="134"/>
      </rPr>
      <t xml:space="preserve">上面层
</t>
    </r>
    <r>
      <rPr>
        <sz val="9"/>
        <color indexed="8"/>
        <rFont val="Times New Roman"/>
        <charset val="134"/>
      </rPr>
      <t>(SMA-13)</t>
    </r>
  </si>
  <si>
    <r>
      <rPr>
        <sz val="9"/>
        <color indexed="8"/>
        <rFont val="宋体"/>
        <charset val="134"/>
      </rPr>
      <t xml:space="preserve">上面层
</t>
    </r>
    <r>
      <rPr>
        <sz val="9"/>
        <color indexed="8"/>
        <rFont val="Times New Roman"/>
        <charset val="134"/>
      </rPr>
      <t>(AC-16C)</t>
    </r>
  </si>
  <si>
    <r>
      <rPr>
        <sz val="9"/>
        <color indexed="8"/>
        <rFont val="宋体"/>
        <charset val="134"/>
      </rPr>
      <t xml:space="preserve">下面层
</t>
    </r>
    <r>
      <rPr>
        <sz val="9"/>
        <color indexed="8"/>
        <rFont val="Times New Roman"/>
        <charset val="134"/>
      </rPr>
      <t>(AC-20C)</t>
    </r>
  </si>
  <si>
    <t>ATB-25</t>
  </si>
  <si>
    <t>局部加深</t>
  </si>
  <si>
    <r>
      <rPr>
        <sz val="9"/>
        <color indexed="8"/>
        <rFont val="宋体"/>
        <charset val="134"/>
      </rPr>
      <t>拉坡调平</t>
    </r>
  </si>
  <si>
    <r>
      <rPr>
        <sz val="9"/>
        <color indexed="8"/>
        <rFont val="宋体"/>
        <charset val="134"/>
      </rPr>
      <t xml:space="preserve">下面层
</t>
    </r>
    <r>
      <rPr>
        <sz val="9"/>
        <color indexed="8"/>
        <rFont val="Times New Roman"/>
        <charset val="134"/>
      </rPr>
      <t xml:space="preserve">( </t>
    </r>
    <r>
      <rPr>
        <sz val="9"/>
        <color rgb="FF000000"/>
        <rFont val="宋体"/>
        <charset val="134"/>
      </rPr>
      <t>厂拌热再生</t>
    </r>
    <r>
      <rPr>
        <sz val="9"/>
        <color indexed="8"/>
        <rFont val="Times New Roman"/>
        <charset val="134"/>
      </rPr>
      <t>AC-20C)</t>
    </r>
  </si>
  <si>
    <r>
      <rPr>
        <sz val="9"/>
        <color indexed="8"/>
        <rFont val="宋体"/>
        <charset val="134"/>
      </rPr>
      <t>局部加深</t>
    </r>
    <r>
      <rPr>
        <sz val="9"/>
        <color rgb="FF000000"/>
        <rFont val="Times New Roman"/>
        <charset val="134"/>
      </rPr>
      <t>(AC-16C)</t>
    </r>
  </si>
  <si>
    <r>
      <rPr>
        <sz val="9"/>
        <color indexed="8"/>
        <rFont val="宋体"/>
        <charset val="134"/>
      </rPr>
      <t>局部加深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微软雅黑"/>
        <charset val="134"/>
      </rPr>
      <t>厂拌热再生</t>
    </r>
    <r>
      <rPr>
        <sz val="9"/>
        <color rgb="FF000000"/>
        <rFont val="Times New Roman"/>
        <charset val="134"/>
      </rPr>
      <t>AC-20C)</t>
    </r>
  </si>
  <si>
    <r>
      <rPr>
        <sz val="9"/>
        <color indexed="8"/>
        <rFont val="宋体"/>
        <charset val="134"/>
      </rPr>
      <t>局部加深（</t>
    </r>
    <r>
      <rPr>
        <sz val="9"/>
        <color rgb="FF000000"/>
        <rFont val="Times New Roman"/>
        <charset val="134"/>
      </rPr>
      <t>ATB-25</t>
    </r>
    <r>
      <rPr>
        <sz val="9"/>
        <color indexed="8"/>
        <rFont val="宋体"/>
        <charset val="134"/>
      </rPr>
      <t>）</t>
    </r>
  </si>
  <si>
    <r>
      <rPr>
        <sz val="9"/>
        <color indexed="8"/>
        <rFont val="宋体"/>
        <charset val="134"/>
      </rPr>
      <t>拉坡调平</t>
    </r>
    <r>
      <rPr>
        <sz val="9"/>
        <color rgb="FF000000"/>
        <rFont val="Times New Roman"/>
        <charset val="134"/>
      </rPr>
      <t>(SMA-13)</t>
    </r>
  </si>
  <si>
    <r>
      <rPr>
        <sz val="9"/>
        <color indexed="8"/>
        <rFont val="宋体"/>
        <charset val="134"/>
      </rPr>
      <t>碎石封层</t>
    </r>
  </si>
  <si>
    <r>
      <rPr>
        <sz val="9"/>
        <color indexed="8"/>
        <rFont val="宋体"/>
        <charset val="134"/>
      </rPr>
      <t>改性乳化沥青粘层</t>
    </r>
  </si>
  <si>
    <r>
      <rPr>
        <sz val="9"/>
        <color indexed="8"/>
        <rFont val="宋体"/>
        <charset val="134"/>
      </rPr>
      <t>刻槽灌缝</t>
    </r>
  </si>
  <si>
    <r>
      <rPr>
        <sz val="9"/>
        <color indexed="8"/>
        <rFont val="宋体"/>
        <charset val="134"/>
      </rPr>
      <t>抗裂贴</t>
    </r>
  </si>
  <si>
    <t>4cm</t>
  </si>
  <si>
    <t>6cm</t>
  </si>
  <si>
    <r>
      <rPr>
        <sz val="10"/>
        <rFont val="宋体"/>
        <charset val="134"/>
      </rPr>
      <t>线宽</t>
    </r>
    <r>
      <rPr>
        <sz val="10"/>
        <rFont val="Times New Roman"/>
        <charset val="134"/>
      </rPr>
      <t>20cm</t>
    </r>
  </si>
  <si>
    <r>
      <rPr>
        <sz val="10"/>
        <rFont val="宋体"/>
        <charset val="134"/>
      </rPr>
      <t>线宽</t>
    </r>
    <r>
      <rPr>
        <sz val="10"/>
        <rFont val="Times New Roman"/>
        <charset val="134"/>
      </rPr>
      <t>15cm</t>
    </r>
  </si>
  <si>
    <r>
      <rPr>
        <sz val="10"/>
        <rFont val="宋体"/>
        <charset val="134"/>
      </rPr>
      <t>震荡标线</t>
    </r>
  </si>
  <si>
    <r>
      <rPr>
        <sz val="9"/>
        <color indexed="8"/>
        <rFont val="宋体"/>
        <charset val="134"/>
      </rPr>
      <t>厚度</t>
    </r>
  </si>
  <si>
    <r>
      <rPr>
        <sz val="9"/>
        <color indexed="8"/>
        <rFont val="宋体"/>
        <charset val="134"/>
      </rPr>
      <t>面积</t>
    </r>
  </si>
  <si>
    <r>
      <rPr>
        <sz val="9"/>
        <color indexed="8"/>
        <rFont val="宋体"/>
        <charset val="134"/>
      </rPr>
      <t>体积</t>
    </r>
  </si>
  <si>
    <r>
      <rPr>
        <sz val="9"/>
        <color indexed="8"/>
        <rFont val="宋体"/>
        <charset val="134"/>
      </rPr>
      <t>长度</t>
    </r>
  </si>
  <si>
    <t>m</t>
  </si>
  <si>
    <t>cm</t>
  </si>
  <si>
    <r>
      <rPr>
        <sz val="9"/>
        <color indexed="8"/>
        <rFont val="Times New Roman"/>
        <charset val="134"/>
      </rPr>
      <t>m</t>
    </r>
    <r>
      <rPr>
        <vertAlign val="superscript"/>
        <sz val="9"/>
        <color indexed="8"/>
        <rFont val="Times New Roman"/>
        <charset val="134"/>
      </rPr>
      <t>2</t>
    </r>
  </si>
  <si>
    <t>m²</t>
  </si>
  <si>
    <r>
      <rPr>
        <sz val="9"/>
        <color indexed="8"/>
        <rFont val="Times New Roman"/>
        <charset val="134"/>
      </rPr>
      <t>m</t>
    </r>
    <r>
      <rPr>
        <vertAlign val="superscript"/>
        <sz val="9"/>
        <color indexed="8"/>
        <rFont val="Times New Roman"/>
        <charset val="134"/>
      </rPr>
      <t>3</t>
    </r>
  </si>
  <si>
    <t>~</t>
  </si>
  <si>
    <r>
      <rPr>
        <sz val="9"/>
        <rFont val="宋体"/>
        <charset val="134"/>
      </rPr>
      <t>上行</t>
    </r>
  </si>
  <si>
    <r>
      <rPr>
        <sz val="9"/>
        <rFont val="宋体"/>
        <charset val="134"/>
      </rPr>
      <t>一二</t>
    </r>
  </si>
  <si>
    <r>
      <rPr>
        <sz val="9"/>
        <rFont val="宋体"/>
        <charset val="134"/>
      </rPr>
      <t>方案</t>
    </r>
    <r>
      <rPr>
        <sz val="9"/>
        <rFont val="Times New Roman"/>
        <charset val="134"/>
      </rPr>
      <t>3-1</t>
    </r>
  </si>
  <si>
    <r>
      <rPr>
        <sz val="9"/>
        <rFont val="宋体"/>
        <charset val="134"/>
      </rPr>
      <t>二</t>
    </r>
  </si>
  <si>
    <t>方案4</t>
  </si>
  <si>
    <r>
      <rPr>
        <sz val="9"/>
        <rFont val="宋体"/>
        <charset val="134"/>
      </rPr>
      <t>营前特大桥</t>
    </r>
  </si>
  <si>
    <r>
      <rPr>
        <sz val="10"/>
        <color rgb="FF000000"/>
        <rFont val="宋体"/>
        <charset val="134"/>
      </rPr>
      <t>全幅</t>
    </r>
  </si>
  <si>
    <t>方案5</t>
  </si>
  <si>
    <t>桥头跳车</t>
  </si>
  <si>
    <t>方案2-1</t>
  </si>
  <si>
    <r>
      <rPr>
        <sz val="9"/>
        <rFont val="宋体"/>
        <charset val="134"/>
      </rPr>
      <t>全幅</t>
    </r>
  </si>
  <si>
    <t>路基跳车</t>
  </si>
  <si>
    <r>
      <rPr>
        <sz val="9"/>
        <rFont val="宋体"/>
        <charset val="134"/>
      </rPr>
      <t>尤树大桥</t>
    </r>
  </si>
  <si>
    <t>局部加深多估点</t>
  </si>
  <si>
    <r>
      <rPr>
        <sz val="9"/>
        <rFont val="宋体"/>
        <charset val="134"/>
      </rPr>
      <t>三四</t>
    </r>
  </si>
  <si>
    <t>方案3-3</t>
  </si>
  <si>
    <r>
      <rPr>
        <sz val="9"/>
        <rFont val="宋体"/>
        <charset val="134"/>
      </rPr>
      <t>四</t>
    </r>
  </si>
  <si>
    <r>
      <rPr>
        <sz val="9"/>
        <rFont val="宋体"/>
        <charset val="134"/>
      </rPr>
      <t>方案</t>
    </r>
    <r>
      <rPr>
        <sz val="9"/>
        <rFont val="Times New Roman"/>
        <charset val="134"/>
      </rPr>
      <t>4</t>
    </r>
  </si>
  <si>
    <r>
      <rPr>
        <sz val="9"/>
        <rFont val="Times New Roman"/>
        <charset val="134"/>
      </rPr>
      <t>323+160</t>
    </r>
    <r>
      <rPr>
        <sz val="9"/>
        <rFont val="宋体"/>
        <charset val="134"/>
      </rPr>
      <t>大桥</t>
    </r>
  </si>
  <si>
    <r>
      <rPr>
        <sz val="9"/>
        <rFont val="宋体"/>
        <charset val="134"/>
      </rPr>
      <t>一</t>
    </r>
  </si>
  <si>
    <t>方案3-1</t>
  </si>
  <si>
    <t>两层</t>
  </si>
  <si>
    <t>现场复核调整为一层</t>
  </si>
  <si>
    <t>二</t>
  </si>
  <si>
    <t>下行</t>
  </si>
  <si>
    <t>全幅</t>
  </si>
  <si>
    <t>一</t>
  </si>
  <si>
    <t>一二</t>
  </si>
  <si>
    <t>三四</t>
  </si>
  <si>
    <t>三四+匝道</t>
  </si>
  <si>
    <t>四</t>
  </si>
  <si>
    <t>三</t>
  </si>
  <si>
    <t>二三</t>
  </si>
  <si>
    <r>
      <rPr>
        <sz val="10"/>
        <color indexed="8"/>
        <rFont val="宋体"/>
        <charset val="134"/>
      </rPr>
      <t>一二</t>
    </r>
  </si>
  <si>
    <r>
      <rPr>
        <sz val="9"/>
        <rFont val="宋体"/>
        <charset val="134"/>
      </rPr>
      <t>下行</t>
    </r>
  </si>
  <si>
    <r>
      <rPr>
        <sz val="9"/>
        <rFont val="宋体"/>
        <charset val="134"/>
      </rPr>
      <t>合计</t>
    </r>
  </si>
  <si>
    <t>2023年沈海高速公路福泉泉州段混合料运量计算表</t>
  </si>
  <si>
    <t>中心桩号</t>
  </si>
  <si>
    <t>入口收费所</t>
  </si>
  <si>
    <t>枢纽1</t>
  </si>
  <si>
    <t>枢纽2</t>
  </si>
  <si>
    <t>掉头收费所</t>
  </si>
  <si>
    <t>运距（km)</t>
  </si>
  <si>
    <t>混合料(t)</t>
  </si>
  <si>
    <t>运量(km*t)</t>
  </si>
  <si>
    <t>名称</t>
  </si>
  <si>
    <t>桩号</t>
  </si>
  <si>
    <t>距拌和楼(km)</t>
  </si>
  <si>
    <t>匝道长度(km)</t>
  </si>
  <si>
    <t>枢纽</t>
  </si>
  <si>
    <t>桩号1</t>
  </si>
  <si>
    <t>桩号2</t>
  </si>
  <si>
    <t>匝道长</t>
  </si>
  <si>
    <t>注：1、匝道按照0.5公里计算，枢纽（切换线路）0.5公里，收费所掉头匝道按1.0公里计算。</t>
  </si>
  <si>
    <t xml:space="preserve">    2、运距是混合料由拌和站到施工段落（或隧道）的中心桩号的实际行驶路线里程。</t>
  </si>
  <si>
    <r>
      <rPr>
        <b/>
        <sz val="24"/>
        <rFont val="Times New Roman"/>
        <charset val="134"/>
      </rPr>
      <t>2021</t>
    </r>
    <r>
      <rPr>
        <b/>
        <sz val="24"/>
        <rFont val="宋体"/>
        <charset val="134"/>
      </rPr>
      <t>年福泉高速路面维修工程数量表</t>
    </r>
  </si>
  <si>
    <t>处治方案</t>
  </si>
  <si>
    <t>重铺、恢复数量</t>
  </si>
  <si>
    <t>标线</t>
  </si>
  <si>
    <t>护栏改造</t>
  </si>
  <si>
    <t>上面层
(SMA-13)</t>
  </si>
  <si>
    <t>拉坡调平</t>
  </si>
  <si>
    <t>碎石封层</t>
  </si>
  <si>
    <t>刻槽灌缝</t>
  </si>
  <si>
    <t>抗裂贴</t>
  </si>
  <si>
    <t>线宽15cm</t>
  </si>
  <si>
    <t>震荡标线</t>
  </si>
  <si>
    <t>加套筒</t>
  </si>
  <si>
    <t>面积</t>
  </si>
  <si>
    <t>体积</t>
  </si>
  <si>
    <r>
      <rPr>
        <sz val="9"/>
        <color theme="1"/>
        <rFont val="宋体"/>
        <charset val="134"/>
      </rPr>
      <t>～</t>
    </r>
  </si>
  <si>
    <r>
      <rPr>
        <sz val="9"/>
        <rFont val="宋体"/>
        <charset val="134"/>
      </rPr>
      <t>方案</t>
    </r>
    <r>
      <rPr>
        <sz val="9"/>
        <rFont val="Times New Roman"/>
        <charset val="134"/>
      </rPr>
      <t>3</t>
    </r>
  </si>
  <si>
    <t>四、五、六</t>
  </si>
  <si>
    <r>
      <rPr>
        <sz val="9"/>
        <rFont val="宋体"/>
        <charset val="134"/>
      </rPr>
      <t>方案</t>
    </r>
    <r>
      <rPr>
        <sz val="9"/>
        <rFont val="Times New Roman"/>
        <charset val="134"/>
      </rPr>
      <t>2-1</t>
    </r>
  </si>
  <si>
    <r>
      <rPr>
        <sz val="9"/>
        <rFont val="宋体"/>
        <charset val="134"/>
      </rPr>
      <t>方案</t>
    </r>
    <r>
      <rPr>
        <sz val="9"/>
        <rFont val="Times New Roman"/>
        <charset val="134"/>
      </rPr>
      <t>2-3</t>
    </r>
  </si>
  <si>
    <t>洋中厝通道桥</t>
  </si>
  <si>
    <t>东山通道桥</t>
  </si>
  <si>
    <t>四、五</t>
  </si>
  <si>
    <r>
      <rPr>
        <sz val="9"/>
        <rFont val="宋体"/>
        <charset val="134"/>
      </rPr>
      <t>三、四</t>
    </r>
  </si>
  <si>
    <t>掌溪通道桥</t>
  </si>
  <si>
    <t>上北部通道桥</t>
  </si>
  <si>
    <t>上北部小桥</t>
  </si>
  <si>
    <t>明兴养鳗场通道桥</t>
  </si>
  <si>
    <t>一、二</t>
  </si>
  <si>
    <r>
      <rPr>
        <sz val="9"/>
        <rFont val="宋体"/>
        <charset val="134"/>
      </rPr>
      <t>方案</t>
    </r>
    <r>
      <rPr>
        <sz val="9"/>
        <rFont val="Times New Roman"/>
        <charset val="134"/>
      </rPr>
      <t>2-2</t>
    </r>
  </si>
  <si>
    <r>
      <rPr>
        <sz val="9"/>
        <rFont val="宋体"/>
        <charset val="134"/>
      </rPr>
      <t>方案</t>
    </r>
    <r>
      <rPr>
        <sz val="9"/>
        <rFont val="Times New Roman"/>
        <charset val="134"/>
      </rPr>
      <t>1</t>
    </r>
  </si>
  <si>
    <t>雷打石隧道</t>
  </si>
  <si>
    <r>
      <rPr>
        <sz val="9"/>
        <rFont val="宋体"/>
        <charset val="134"/>
      </rPr>
      <t>～</t>
    </r>
  </si>
  <si>
    <r>
      <rPr>
        <sz val="9"/>
        <rFont val="Times New Roman"/>
        <charset val="134"/>
      </rPr>
      <t>K305+691.300</t>
    </r>
    <r>
      <rPr>
        <sz val="9"/>
        <rFont val="宋体"/>
        <charset val="134"/>
      </rPr>
      <t>分离式立交小桥</t>
    </r>
  </si>
  <si>
    <r>
      <rPr>
        <sz val="9"/>
        <rFont val="Times New Roman"/>
        <charset val="134"/>
      </rPr>
      <t>304+486.984</t>
    </r>
    <r>
      <rPr>
        <sz val="9"/>
        <rFont val="宋体"/>
        <charset val="134"/>
      </rPr>
      <t>小桥</t>
    </r>
  </si>
  <si>
    <r>
      <rPr>
        <sz val="9"/>
        <rFont val="Times New Roman"/>
        <charset val="134"/>
      </rPr>
      <t>304+296.985</t>
    </r>
    <r>
      <rPr>
        <sz val="9"/>
        <rFont val="宋体"/>
        <charset val="134"/>
      </rPr>
      <t>小桥</t>
    </r>
  </si>
  <si>
    <r>
      <rPr>
        <sz val="9"/>
        <rFont val="Times New Roman"/>
        <charset val="134"/>
      </rPr>
      <t>303+629.314</t>
    </r>
    <r>
      <rPr>
        <sz val="9"/>
        <rFont val="宋体"/>
        <charset val="134"/>
      </rPr>
      <t>小桥</t>
    </r>
  </si>
  <si>
    <r>
      <rPr>
        <sz val="9"/>
        <rFont val="Times New Roman"/>
        <charset val="134"/>
      </rPr>
      <t>YK303+171.430</t>
    </r>
    <r>
      <rPr>
        <sz val="9"/>
        <rFont val="宋体"/>
        <charset val="134"/>
      </rPr>
      <t>小桥</t>
    </r>
  </si>
  <si>
    <r>
      <rPr>
        <sz val="9"/>
        <rFont val="Times New Roman"/>
        <charset val="134"/>
      </rPr>
      <t>YK303+083.497</t>
    </r>
    <r>
      <rPr>
        <sz val="9"/>
        <rFont val="宋体"/>
        <charset val="134"/>
      </rPr>
      <t>分离式立交小桥</t>
    </r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</si>
</sst>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K0\+000"/>
    <numFmt numFmtId="177" formatCode="0_);[Red]\(0\)"/>
    <numFmt numFmtId="178" formatCode="0.00_);[Red]\(0.00\)"/>
    <numFmt numFmtId="179" formatCode="\B\K0\+000"/>
    <numFmt numFmtId="180" formatCode="0.0"/>
    <numFmt numFmtId="181" formatCode="0.0_ "/>
    <numFmt numFmtId="182" formatCode="0.00_ "/>
    <numFmt numFmtId="183" formatCode="\A\K0\+000"/>
  </numFmts>
  <fonts count="48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Times New Roman"/>
      <charset val="134"/>
    </font>
    <font>
      <b/>
      <sz val="24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b/>
      <sz val="24"/>
      <name val="宋体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9"/>
      <color rgb="FF000000"/>
      <name val="宋体"/>
      <charset val="134"/>
    </font>
    <font>
      <sz val="9"/>
      <color rgb="FFFF000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color indexed="8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/>
    <xf numFmtId="0" fontId="2" fillId="0" borderId="0"/>
  </cellStyleXfs>
  <cellXfs count="1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3" fillId="0" borderId="0" xfId="0" applyFont="1">
      <alignment vertical="center"/>
    </xf>
    <xf numFmtId="1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58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58" applyFont="1" applyBorder="1" applyAlignment="1">
      <alignment horizontal="center" vertical="center" wrapText="1"/>
    </xf>
    <xf numFmtId="0" fontId="8" fillId="0" borderId="3" xfId="58" applyFont="1" applyBorder="1" applyAlignment="1">
      <alignment horizontal="center" vertical="center" wrapText="1"/>
    </xf>
    <xf numFmtId="177" fontId="6" fillId="0" borderId="2" xfId="58" applyNumberFormat="1" applyFont="1" applyBorder="1" applyAlignment="1">
      <alignment horizontal="center" vertical="center" wrapText="1"/>
    </xf>
    <xf numFmtId="0" fontId="7" fillId="0" borderId="4" xfId="58" applyFont="1" applyBorder="1" applyAlignment="1">
      <alignment horizontal="center" vertical="center" wrapText="1"/>
    </xf>
    <xf numFmtId="0" fontId="7" fillId="0" borderId="5" xfId="58" applyFont="1" applyBorder="1" applyAlignment="1">
      <alignment horizontal="center" vertical="center" wrapText="1"/>
    </xf>
    <xf numFmtId="176" fontId="7" fillId="0" borderId="2" xfId="58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8" fillId="0" borderId="2" xfId="58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7" fillId="0" borderId="2" xfId="52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2" xfId="58" applyFont="1" applyBorder="1" applyAlignment="1">
      <alignment horizontal="center" vertical="center" wrapText="1"/>
    </xf>
    <xf numFmtId="177" fontId="7" fillId="0" borderId="6" xfId="58" applyNumberFormat="1" applyFont="1" applyBorder="1" applyAlignment="1">
      <alignment horizontal="center" vertical="center" wrapText="1"/>
    </xf>
    <xf numFmtId="177" fontId="7" fillId="0" borderId="7" xfId="58" applyNumberFormat="1" applyFont="1" applyBorder="1" applyAlignment="1">
      <alignment horizontal="center" vertical="center" wrapText="1"/>
    </xf>
    <xf numFmtId="177" fontId="7" fillId="0" borderId="2" xfId="58" applyNumberFormat="1" applyFont="1" applyBorder="1" applyAlignment="1">
      <alignment horizontal="center" vertical="center" wrapText="1"/>
    </xf>
    <xf numFmtId="1" fontId="11" fillId="0" borderId="2" xfId="58" applyNumberFormat="1" applyFont="1" applyBorder="1" applyAlignment="1">
      <alignment horizontal="center" vertical="center" wrapText="1"/>
    </xf>
    <xf numFmtId="1" fontId="7" fillId="0" borderId="2" xfId="58" applyNumberFormat="1" applyFont="1" applyBorder="1" applyAlignment="1">
      <alignment horizontal="center" vertical="center" wrapText="1"/>
    </xf>
    <xf numFmtId="178" fontId="7" fillId="0" borderId="2" xfId="58" applyNumberFormat="1" applyFont="1" applyBorder="1" applyAlignment="1">
      <alignment horizontal="center" vertical="center" wrapText="1"/>
    </xf>
    <xf numFmtId="180" fontId="7" fillId="0" borderId="2" xfId="58" applyNumberFormat="1" applyFont="1" applyBorder="1" applyAlignment="1">
      <alignment horizontal="center" vertical="center" wrapText="1"/>
    </xf>
    <xf numFmtId="177" fontId="8" fillId="0" borderId="2" xfId="58" applyNumberFormat="1" applyFont="1" applyBorder="1" applyAlignment="1">
      <alignment horizontal="center" vertical="center" wrapText="1"/>
    </xf>
    <xf numFmtId="177" fontId="11" fillId="0" borderId="2" xfId="58" applyNumberFormat="1" applyFont="1" applyBorder="1" applyAlignment="1">
      <alignment horizontal="center" vertical="center" wrapText="1"/>
    </xf>
    <xf numFmtId="1" fontId="6" fillId="0" borderId="2" xfId="58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7" fontId="8" fillId="0" borderId="6" xfId="58" applyNumberFormat="1" applyFont="1" applyBorder="1" applyAlignment="1">
      <alignment horizontal="center" vertical="center" wrapText="1"/>
    </xf>
    <xf numFmtId="177" fontId="8" fillId="0" borderId="7" xfId="58" applyNumberFormat="1" applyFont="1" applyBorder="1" applyAlignment="1">
      <alignment horizontal="center" vertical="center" wrapText="1"/>
    </xf>
    <xf numFmtId="177" fontId="8" fillId="0" borderId="8" xfId="58" applyNumberFormat="1" applyFont="1" applyBorder="1" applyAlignment="1">
      <alignment horizontal="center" vertical="center" wrapText="1"/>
    </xf>
    <xf numFmtId="178" fontId="12" fillId="0" borderId="2" xfId="58" applyNumberFormat="1" applyFont="1" applyBorder="1" applyAlignment="1">
      <alignment horizontal="center" vertical="center" wrapText="1"/>
    </xf>
    <xf numFmtId="177" fontId="7" fillId="0" borderId="8" xfId="58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/>
    <xf numFmtId="176" fontId="4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177" fontId="4" fillId="2" borderId="0" xfId="0" applyNumberFormat="1" applyFont="1" applyFill="1">
      <alignment vertical="center"/>
    </xf>
    <xf numFmtId="1" fontId="4" fillId="2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  <xf numFmtId="181" fontId="4" fillId="2" borderId="0" xfId="0" applyNumberFormat="1" applyFont="1" applyFill="1">
      <alignment vertical="center"/>
    </xf>
    <xf numFmtId="182" fontId="4" fillId="2" borderId="0" xfId="0" applyNumberFormat="1" applyFont="1" applyFill="1">
      <alignment vertical="center"/>
    </xf>
    <xf numFmtId="182" fontId="14" fillId="2" borderId="0" xfId="0" applyNumberFormat="1" applyFont="1" applyFill="1">
      <alignment vertical="center"/>
    </xf>
    <xf numFmtId="0" fontId="14" fillId="2" borderId="0" xfId="0" applyFont="1" applyFill="1">
      <alignment vertical="center"/>
    </xf>
    <xf numFmtId="0" fontId="15" fillId="2" borderId="1" xfId="58" applyFont="1" applyFill="1" applyBorder="1" applyAlignment="1">
      <alignment horizontal="center" vertical="center"/>
    </xf>
    <xf numFmtId="0" fontId="5" fillId="2" borderId="1" xfId="58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58" applyFont="1" applyFill="1" applyBorder="1" applyAlignment="1">
      <alignment horizontal="center" vertical="center" wrapText="1"/>
    </xf>
    <xf numFmtId="0" fontId="8" fillId="2" borderId="2" xfId="58" applyFont="1" applyFill="1" applyBorder="1" applyAlignment="1">
      <alignment horizontal="center" vertical="center" wrapText="1"/>
    </xf>
    <xf numFmtId="177" fontId="6" fillId="2" borderId="2" xfId="58" applyNumberFormat="1" applyFont="1" applyFill="1" applyBorder="1" applyAlignment="1">
      <alignment horizontal="center" vertical="center" wrapText="1"/>
    </xf>
    <xf numFmtId="183" fontId="7" fillId="2" borderId="2" xfId="58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83" fontId="10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179" fontId="7" fillId="0" borderId="2" xfId="58" applyNumberFormat="1" applyFont="1" applyFill="1" applyBorder="1" applyAlignment="1">
      <alignment horizontal="center" vertical="center" wrapText="1"/>
    </xf>
    <xf numFmtId="0" fontId="8" fillId="0" borderId="2" xfId="58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center" vertical="center" wrapText="1"/>
    </xf>
    <xf numFmtId="179" fontId="7" fillId="2" borderId="2" xfId="52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8" fillId="2" borderId="2" xfId="58" applyNumberFormat="1" applyFont="1" applyFill="1" applyBorder="1" applyAlignment="1">
      <alignment horizontal="center" vertical="center" wrapText="1"/>
    </xf>
    <xf numFmtId="176" fontId="18" fillId="2" borderId="2" xfId="58" applyNumberFormat="1" applyFont="1" applyFill="1" applyBorder="1" applyAlignment="1">
      <alignment horizontal="center" vertical="center" wrapText="1"/>
    </xf>
    <xf numFmtId="180" fontId="18" fillId="2" borderId="2" xfId="58" applyNumberFormat="1" applyFont="1" applyFill="1" applyBorder="1" applyAlignment="1">
      <alignment horizontal="center" vertical="center" wrapText="1"/>
    </xf>
    <xf numFmtId="1" fontId="18" fillId="0" borderId="2" xfId="58" applyNumberFormat="1" applyFont="1" applyFill="1" applyBorder="1" applyAlignment="1">
      <alignment horizontal="center" vertical="center" wrapText="1"/>
    </xf>
    <xf numFmtId="176" fontId="18" fillId="0" borderId="2" xfId="58" applyNumberFormat="1" applyFont="1" applyFill="1" applyBorder="1" applyAlignment="1">
      <alignment horizontal="center" vertical="center" wrapText="1"/>
    </xf>
    <xf numFmtId="180" fontId="18" fillId="0" borderId="2" xfId="58" applyNumberFormat="1" applyFont="1" applyFill="1" applyBorder="1" applyAlignment="1">
      <alignment horizontal="center" vertical="center" wrapText="1"/>
    </xf>
    <xf numFmtId="177" fontId="7" fillId="2" borderId="2" xfId="58" applyNumberFormat="1" applyFont="1" applyFill="1" applyBorder="1" applyAlignment="1">
      <alignment horizontal="center" vertical="center" wrapText="1"/>
    </xf>
    <xf numFmtId="176" fontId="15" fillId="2" borderId="1" xfId="58" applyNumberFormat="1" applyFont="1" applyFill="1" applyBorder="1" applyAlignment="1">
      <alignment horizontal="center" vertical="center"/>
    </xf>
    <xf numFmtId="181" fontId="5" fillId="2" borderId="1" xfId="58" applyNumberFormat="1" applyFont="1" applyFill="1" applyBorder="1" applyAlignment="1">
      <alignment horizontal="center" vertical="center"/>
    </xf>
    <xf numFmtId="182" fontId="5" fillId="2" borderId="1" xfId="58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181" fontId="16" fillId="0" borderId="2" xfId="0" applyNumberFormat="1" applyFont="1" applyFill="1" applyBorder="1" applyAlignment="1">
      <alignment horizontal="center" vertical="center" wrapText="1"/>
    </xf>
    <xf numFmtId="182" fontId="17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81" fontId="17" fillId="0" borderId="2" xfId="0" applyNumberFormat="1" applyFont="1" applyFill="1" applyBorder="1" applyAlignment="1">
      <alignment horizontal="center" vertical="center" wrapText="1"/>
    </xf>
    <xf numFmtId="177" fontId="8" fillId="2" borderId="2" xfId="58" applyNumberFormat="1" applyFont="1" applyFill="1" applyBorder="1" applyAlignment="1">
      <alignment horizontal="center" vertical="center" wrapText="1"/>
    </xf>
    <xf numFmtId="176" fontId="8" fillId="2" borderId="2" xfId="58" applyNumberFormat="1" applyFont="1" applyFill="1" applyBorder="1" applyAlignment="1">
      <alignment horizontal="center" vertical="center" wrapText="1"/>
    </xf>
    <xf numFmtId="181" fontId="7" fillId="2" borderId="2" xfId="58" applyNumberFormat="1" applyFont="1" applyFill="1" applyBorder="1" applyAlignment="1">
      <alignment horizontal="center" vertical="center" wrapText="1"/>
    </xf>
    <xf numFmtId="182" fontId="7" fillId="0" borderId="2" xfId="58" applyNumberFormat="1" applyFont="1" applyFill="1" applyBorder="1" applyAlignment="1">
      <alignment horizontal="center" vertical="center" wrapText="1"/>
    </xf>
    <xf numFmtId="182" fontId="7" fillId="2" borderId="2" xfId="58" applyNumberFormat="1" applyFont="1" applyFill="1" applyBorder="1" applyAlignment="1">
      <alignment horizontal="center" vertical="center" wrapText="1"/>
    </xf>
    <xf numFmtId="177" fontId="7" fillId="0" borderId="2" xfId="58" applyNumberFormat="1" applyFont="1" applyFill="1" applyBorder="1" applyAlignment="1">
      <alignment horizontal="center" vertical="center" wrapText="1"/>
    </xf>
    <xf numFmtId="177" fontId="8" fillId="0" borderId="2" xfId="58" applyNumberFormat="1" applyFont="1" applyFill="1" applyBorder="1" applyAlignment="1">
      <alignment horizontal="center" vertical="center" wrapText="1"/>
    </xf>
    <xf numFmtId="176" fontId="8" fillId="0" borderId="2" xfId="58" applyNumberFormat="1" applyFont="1" applyFill="1" applyBorder="1" applyAlignment="1">
      <alignment horizontal="center" vertical="center" wrapText="1"/>
    </xf>
    <xf numFmtId="181" fontId="7" fillId="0" borderId="2" xfId="58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181" fontId="6" fillId="2" borderId="2" xfId="0" applyNumberFormat="1" applyFont="1" applyFill="1" applyBorder="1" applyAlignment="1">
      <alignment horizontal="center" vertical="center" wrapText="1"/>
    </xf>
    <xf numFmtId="182" fontId="6" fillId="2" borderId="2" xfId="0" applyNumberFormat="1" applyFont="1" applyFill="1" applyBorder="1" applyAlignment="1">
      <alignment horizontal="center" vertical="center" wrapText="1"/>
    </xf>
    <xf numFmtId="182" fontId="10" fillId="2" borderId="2" xfId="0" applyNumberFormat="1" applyFont="1" applyFill="1" applyBorder="1" applyAlignment="1">
      <alignment horizontal="center" vertical="center" wrapText="1"/>
    </xf>
    <xf numFmtId="182" fontId="1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178" fontId="4" fillId="2" borderId="0" xfId="0" applyNumberFormat="1" applyFont="1" applyFill="1">
      <alignment vertical="center"/>
    </xf>
    <xf numFmtId="0" fontId="7" fillId="2" borderId="3" xfId="58" applyFont="1" applyFill="1" applyBorder="1" applyAlignment="1">
      <alignment horizontal="center" vertical="center" wrapText="1"/>
    </xf>
    <xf numFmtId="0" fontId="7" fillId="2" borderId="4" xfId="58" applyFont="1" applyFill="1" applyBorder="1" applyAlignment="1">
      <alignment horizontal="center" vertical="center" wrapText="1"/>
    </xf>
    <xf numFmtId="0" fontId="7" fillId="2" borderId="5" xfId="58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6" fillId="2" borderId="2" xfId="58" applyFont="1" applyFill="1" applyBorder="1" applyAlignment="1">
      <alignment horizontal="center" vertical="center" wrapText="1"/>
    </xf>
    <xf numFmtId="177" fontId="7" fillId="2" borderId="6" xfId="58" applyNumberFormat="1" applyFont="1" applyFill="1" applyBorder="1" applyAlignment="1">
      <alignment horizontal="center" vertical="center" wrapText="1"/>
    </xf>
    <xf numFmtId="177" fontId="7" fillId="2" borderId="7" xfId="58" applyNumberFormat="1" applyFont="1" applyFill="1" applyBorder="1" applyAlignment="1">
      <alignment horizontal="center" vertical="center" wrapText="1"/>
    </xf>
    <xf numFmtId="1" fontId="6" fillId="2" borderId="2" xfId="58" applyNumberFormat="1" applyFont="1" applyFill="1" applyBorder="1" applyAlignment="1">
      <alignment horizontal="center" vertical="center" wrapText="1"/>
    </xf>
    <xf numFmtId="1" fontId="7" fillId="2" borderId="2" xfId="58" applyNumberFormat="1" applyFont="1" applyFill="1" applyBorder="1" applyAlignment="1">
      <alignment horizontal="center" vertical="center" wrapText="1"/>
    </xf>
    <xf numFmtId="180" fontId="7" fillId="2" borderId="2" xfId="58" applyNumberFormat="1" applyFont="1" applyFill="1" applyBorder="1" applyAlignment="1">
      <alignment horizontal="center" vertical="center" wrapText="1"/>
    </xf>
    <xf numFmtId="178" fontId="7" fillId="2" borderId="2" xfId="58" applyNumberFormat="1" applyFont="1" applyFill="1" applyBorder="1" applyAlignment="1">
      <alignment horizontal="center" vertical="center" wrapText="1"/>
    </xf>
    <xf numFmtId="177" fontId="11" fillId="2" borderId="2" xfId="58" applyNumberFormat="1" applyFont="1" applyFill="1" applyBorder="1" applyAlignment="1">
      <alignment horizontal="center" vertical="center" wrapText="1"/>
    </xf>
    <xf numFmtId="177" fontId="7" fillId="2" borderId="8" xfId="58" applyNumberFormat="1" applyFont="1" applyFill="1" applyBorder="1" applyAlignment="1">
      <alignment horizontal="center" vertical="center" wrapText="1"/>
    </xf>
    <xf numFmtId="178" fontId="22" fillId="2" borderId="3" xfId="58" applyNumberFormat="1" applyFont="1" applyFill="1" applyBorder="1" applyAlignment="1">
      <alignment horizontal="center" vertical="center" wrapText="1"/>
    </xf>
    <xf numFmtId="178" fontId="22" fillId="2" borderId="2" xfId="58" applyNumberFormat="1" applyFont="1" applyFill="1" applyBorder="1" applyAlignment="1">
      <alignment horizontal="center" vertical="center" wrapText="1"/>
    </xf>
    <xf numFmtId="178" fontId="22" fillId="2" borderId="5" xfId="58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79" fontId="7" fillId="2" borderId="2" xfId="58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9" fontId="21" fillId="2" borderId="2" xfId="0" applyNumberFormat="1" applyFont="1" applyFill="1" applyBorder="1" applyAlignment="1">
      <alignment horizontal="center" vertical="center"/>
    </xf>
    <xf numFmtId="178" fontId="22" fillId="2" borderId="2" xfId="0" applyNumberFormat="1" applyFont="1" applyFill="1" applyBorder="1" applyAlignment="1">
      <alignment horizontal="center" vertical="center"/>
    </xf>
    <xf numFmtId="178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 wrapText="1"/>
    </xf>
    <xf numFmtId="179" fontId="7" fillId="2" borderId="6" xfId="52" applyNumberFormat="1" applyFont="1" applyFill="1" applyBorder="1" applyAlignment="1">
      <alignment horizontal="center" vertical="center" wrapText="1"/>
    </xf>
    <xf numFmtId="179" fontId="7" fillId="2" borderId="7" xfId="52" applyNumberFormat="1" applyFont="1" applyFill="1" applyBorder="1" applyAlignment="1">
      <alignment horizontal="center" vertical="center" wrapText="1"/>
    </xf>
    <xf numFmtId="179" fontId="7" fillId="2" borderId="8" xfId="52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9" xfId="51"/>
    <cellStyle name="常规 2 2" xfId="52"/>
    <cellStyle name="常规 13" xfId="53"/>
    <cellStyle name="常规 2" xfId="54"/>
    <cellStyle name="常规 3" xfId="55"/>
    <cellStyle name="常规 4" xfId="56"/>
    <cellStyle name="常规 5" xfId="57"/>
    <cellStyle name="常规_明细表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43"/>
  <sheetViews>
    <sheetView view="pageBreakPreview" zoomScale="55" zoomScalePageLayoutView="85" zoomScaleNormal="85" workbookViewId="0">
      <pane ySplit="7" topLeftCell="A101" activePane="bottomLeft" state="frozen"/>
      <selection/>
      <selection pane="bottomLeft" activeCell="AH16" sqref="AH16"/>
    </sheetView>
  </sheetViews>
  <sheetFormatPr defaultColWidth="2.45833333333333" defaultRowHeight="15.75"/>
  <cols>
    <col min="1" max="1" width="3.45833333333333" style="48" customWidth="1"/>
    <col min="2" max="2" width="10" style="52" customWidth="1"/>
    <col min="3" max="3" width="2.30833333333333" style="53" customWidth="1"/>
    <col min="4" max="4" width="10.5333333333333" style="52" customWidth="1"/>
    <col min="5" max="5" width="4.775" style="52" customWidth="1"/>
    <col min="6" max="6" width="5.775" style="52" customWidth="1"/>
    <col min="7" max="7" width="6.775" style="52" customWidth="1"/>
    <col min="8" max="8" width="6" style="54" customWidth="1"/>
    <col min="9" max="9" width="4.775" style="53" customWidth="1"/>
    <col min="10" max="10" width="2.775" style="53" customWidth="1"/>
    <col min="11" max="11" width="7" style="53" customWidth="1"/>
    <col min="12" max="12" width="2.775" style="53" customWidth="1"/>
    <col min="13" max="13" width="5.775" style="53" customWidth="1"/>
    <col min="14" max="14" width="2.775" style="113" customWidth="1"/>
    <col min="15" max="15" width="5.775" style="55" customWidth="1"/>
    <col min="16" max="16" width="2.775" style="55" customWidth="1"/>
    <col min="17" max="17" width="5.775" style="55" customWidth="1"/>
    <col min="18" max="18" width="2.775" style="55" customWidth="1"/>
    <col min="19" max="20" width="5.775" style="55" customWidth="1"/>
    <col min="21" max="21" width="2.775" style="113" customWidth="1"/>
    <col min="22" max="22" width="6.61666666666667" style="54" customWidth="1"/>
    <col min="23" max="23" width="2.775" style="54" customWidth="1"/>
    <col min="24" max="24" width="5.775" style="54" customWidth="1"/>
    <col min="25" max="25" width="4.61666666666667" style="53" customWidth="1"/>
    <col min="26" max="26" width="7" style="55" customWidth="1"/>
    <col min="27" max="27" width="2.775" style="55" customWidth="1"/>
    <col min="28" max="28" width="5.775" style="55" customWidth="1"/>
    <col min="29" max="29" width="4.775" style="55" customWidth="1"/>
    <col min="30" max="32" width="5.775" style="55" customWidth="1"/>
    <col min="33" max="33" width="2.775" style="114" customWidth="1"/>
    <col min="34" max="34" width="5.775" style="55" customWidth="1"/>
    <col min="35" max="35" width="7.225" style="55" customWidth="1"/>
    <col min="36" max="36" width="5.775" style="55" customWidth="1"/>
    <col min="37" max="37" width="6.775" style="55" customWidth="1"/>
    <col min="38" max="45" width="5.30833333333333" style="55" customWidth="1"/>
    <col min="46" max="46" width="8.53333333333333" style="60" customWidth="1"/>
    <col min="47" max="47" width="6.075" style="48" customWidth="1"/>
    <col min="48" max="48" width="17" style="48" customWidth="1"/>
    <col min="49" max="49" width="5.46666666666667" style="48" customWidth="1"/>
    <col min="50" max="50" width="7.69166666666667" style="48" customWidth="1"/>
    <col min="51" max="51" width="7.30833333333333" style="48" customWidth="1"/>
    <col min="52" max="52" width="10.4583333333333" style="48" customWidth="1"/>
    <col min="53" max="16384" width="2.45833333333333" style="53"/>
  </cols>
  <sheetData>
    <row r="1" ht="36" customHeight="1" spans="2:46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</row>
    <row r="2" ht="23.25" customHeight="1" spans="1:46">
      <c r="A2" s="63" t="s">
        <v>1</v>
      </c>
      <c r="B2" s="64" t="s">
        <v>2</v>
      </c>
      <c r="C2" s="64"/>
      <c r="D2" s="64"/>
      <c r="E2" s="64" t="s">
        <v>3</v>
      </c>
      <c r="F2" s="64" t="s">
        <v>4</v>
      </c>
      <c r="G2" s="115" t="s">
        <v>5</v>
      </c>
      <c r="H2" s="66" t="s">
        <v>6</v>
      </c>
      <c r="I2" s="119" t="s">
        <v>7</v>
      </c>
      <c r="J2" s="120" t="s">
        <v>8</v>
      </c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7"/>
      <c r="AT2" s="64" t="s">
        <v>9</v>
      </c>
    </row>
    <row r="3" ht="40.5" customHeight="1" spans="1:46">
      <c r="A3" s="63"/>
      <c r="B3" s="64"/>
      <c r="C3" s="64"/>
      <c r="D3" s="64"/>
      <c r="E3" s="64"/>
      <c r="F3" s="64"/>
      <c r="G3" s="116"/>
      <c r="H3" s="66"/>
      <c r="I3" s="119"/>
      <c r="J3" s="88" t="s">
        <v>10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 t="s">
        <v>11</v>
      </c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 t="s">
        <v>12</v>
      </c>
      <c r="AO3" s="88"/>
      <c r="AP3" s="120" t="s">
        <v>13</v>
      </c>
      <c r="AQ3" s="121"/>
      <c r="AR3" s="127"/>
      <c r="AS3" s="128" t="s">
        <v>14</v>
      </c>
      <c r="AT3" s="64"/>
    </row>
    <row r="4" ht="35.15" customHeight="1" spans="1:46">
      <c r="A4" s="63"/>
      <c r="B4" s="64"/>
      <c r="C4" s="64"/>
      <c r="D4" s="64"/>
      <c r="E4" s="64"/>
      <c r="F4" s="64"/>
      <c r="G4" s="116"/>
      <c r="H4" s="66"/>
      <c r="I4" s="119"/>
      <c r="J4" s="66" t="s">
        <v>15</v>
      </c>
      <c r="K4" s="66"/>
      <c r="L4" s="66" t="s">
        <v>16</v>
      </c>
      <c r="M4" s="66"/>
      <c r="N4" s="66" t="s">
        <v>17</v>
      </c>
      <c r="O4" s="66"/>
      <c r="P4" s="66" t="s">
        <v>18</v>
      </c>
      <c r="Q4" s="66"/>
      <c r="R4" s="126" t="s">
        <v>19</v>
      </c>
      <c r="S4" s="66"/>
      <c r="T4" s="66" t="s">
        <v>20</v>
      </c>
      <c r="U4" s="66" t="s">
        <v>15</v>
      </c>
      <c r="V4" s="66"/>
      <c r="W4" s="66" t="s">
        <v>16</v>
      </c>
      <c r="X4" s="66"/>
      <c r="Y4" s="66" t="s">
        <v>21</v>
      </c>
      <c r="Z4" s="66"/>
      <c r="AA4" s="66" t="s">
        <v>18</v>
      </c>
      <c r="AB4" s="66"/>
      <c r="AC4" s="66" t="s">
        <v>22</v>
      </c>
      <c r="AD4" s="66"/>
      <c r="AE4" s="66" t="s">
        <v>23</v>
      </c>
      <c r="AF4" s="66"/>
      <c r="AG4" s="66" t="s">
        <v>24</v>
      </c>
      <c r="AH4" s="66"/>
      <c r="AI4" s="66" t="s">
        <v>25</v>
      </c>
      <c r="AJ4" s="66" t="s">
        <v>26</v>
      </c>
      <c r="AK4" s="122" t="s">
        <v>27</v>
      </c>
      <c r="AL4" s="66" t="s">
        <v>28</v>
      </c>
      <c r="AM4" s="122" t="s">
        <v>29</v>
      </c>
      <c r="AN4" s="122" t="s">
        <v>30</v>
      </c>
      <c r="AO4" s="122" t="s">
        <v>31</v>
      </c>
      <c r="AP4" s="129" t="s">
        <v>32</v>
      </c>
      <c r="AQ4" s="129" t="s">
        <v>33</v>
      </c>
      <c r="AR4" s="129" t="s">
        <v>34</v>
      </c>
      <c r="AS4" s="130"/>
      <c r="AT4" s="64"/>
    </row>
    <row r="5" ht="26.25" customHeight="1" spans="1:46">
      <c r="A5" s="63"/>
      <c r="B5" s="64"/>
      <c r="C5" s="64"/>
      <c r="D5" s="64"/>
      <c r="E5" s="64"/>
      <c r="F5" s="64"/>
      <c r="G5" s="116"/>
      <c r="H5" s="66"/>
      <c r="I5" s="119"/>
      <c r="J5" s="66" t="s">
        <v>35</v>
      </c>
      <c r="K5" s="122" t="s">
        <v>36</v>
      </c>
      <c r="L5" s="66" t="s">
        <v>35</v>
      </c>
      <c r="M5" s="122" t="s">
        <v>36</v>
      </c>
      <c r="N5" s="66" t="s">
        <v>35</v>
      </c>
      <c r="O5" s="122" t="s">
        <v>36</v>
      </c>
      <c r="P5" s="66" t="s">
        <v>35</v>
      </c>
      <c r="Q5" s="122" t="s">
        <v>36</v>
      </c>
      <c r="R5" s="66" t="s">
        <v>35</v>
      </c>
      <c r="S5" s="122" t="s">
        <v>36</v>
      </c>
      <c r="T5" s="122" t="s">
        <v>37</v>
      </c>
      <c r="U5" s="66" t="s">
        <v>35</v>
      </c>
      <c r="V5" s="122" t="s">
        <v>36</v>
      </c>
      <c r="W5" s="66" t="s">
        <v>35</v>
      </c>
      <c r="X5" s="122" t="s">
        <v>36</v>
      </c>
      <c r="Y5" s="66" t="s">
        <v>35</v>
      </c>
      <c r="Z5" s="122" t="s">
        <v>36</v>
      </c>
      <c r="AA5" s="66" t="s">
        <v>35</v>
      </c>
      <c r="AB5" s="122" t="s">
        <v>36</v>
      </c>
      <c r="AC5" s="66" t="s">
        <v>35</v>
      </c>
      <c r="AD5" s="122" t="s">
        <v>36</v>
      </c>
      <c r="AE5" s="66" t="s">
        <v>35</v>
      </c>
      <c r="AF5" s="122" t="s">
        <v>36</v>
      </c>
      <c r="AG5" s="66" t="s">
        <v>35</v>
      </c>
      <c r="AH5" s="122" t="s">
        <v>36</v>
      </c>
      <c r="AI5" s="122" t="s">
        <v>37</v>
      </c>
      <c r="AJ5" s="122" t="s">
        <v>36</v>
      </c>
      <c r="AK5" s="122" t="s">
        <v>36</v>
      </c>
      <c r="AL5" s="122" t="s">
        <v>38</v>
      </c>
      <c r="AM5" s="122" t="s">
        <v>38</v>
      </c>
      <c r="AN5" s="122" t="s">
        <v>38</v>
      </c>
      <c r="AO5" s="122" t="s">
        <v>38</v>
      </c>
      <c r="AP5" s="122" t="s">
        <v>38</v>
      </c>
      <c r="AQ5" s="122" t="s">
        <v>38</v>
      </c>
      <c r="AR5" s="122" t="s">
        <v>38</v>
      </c>
      <c r="AS5" s="122" t="s">
        <v>38</v>
      </c>
      <c r="AT5" s="64"/>
    </row>
    <row r="6" ht="19.95" customHeight="1" spans="1:46">
      <c r="A6" s="63"/>
      <c r="B6" s="64"/>
      <c r="C6" s="64"/>
      <c r="D6" s="64"/>
      <c r="E6" s="64"/>
      <c r="F6" s="64"/>
      <c r="G6" s="117"/>
      <c r="H6" s="66" t="s">
        <v>39</v>
      </c>
      <c r="I6" s="119" t="s">
        <v>39</v>
      </c>
      <c r="J6" s="66" t="s">
        <v>40</v>
      </c>
      <c r="K6" s="66" t="s">
        <v>41</v>
      </c>
      <c r="L6" s="66" t="s">
        <v>40</v>
      </c>
      <c r="M6" s="66" t="s">
        <v>41</v>
      </c>
      <c r="N6" s="66" t="s">
        <v>40</v>
      </c>
      <c r="O6" s="66" t="s">
        <v>41</v>
      </c>
      <c r="P6" s="66" t="s">
        <v>40</v>
      </c>
      <c r="Q6" s="66" t="s">
        <v>41</v>
      </c>
      <c r="R6" s="66" t="s">
        <v>40</v>
      </c>
      <c r="S6" s="122" t="s">
        <v>42</v>
      </c>
      <c r="T6" s="122" t="s">
        <v>43</v>
      </c>
      <c r="U6" s="66" t="s">
        <v>40</v>
      </c>
      <c r="V6" s="66" t="s">
        <v>41</v>
      </c>
      <c r="W6" s="66" t="s">
        <v>40</v>
      </c>
      <c r="X6" s="66" t="s">
        <v>41</v>
      </c>
      <c r="Y6" s="66" t="s">
        <v>40</v>
      </c>
      <c r="Z6" s="66" t="s">
        <v>41</v>
      </c>
      <c r="AA6" s="66" t="s">
        <v>40</v>
      </c>
      <c r="AB6" s="122" t="s">
        <v>42</v>
      </c>
      <c r="AC6" s="66" t="s">
        <v>40</v>
      </c>
      <c r="AD6" s="66" t="s">
        <v>41</v>
      </c>
      <c r="AE6" s="66" t="s">
        <v>40</v>
      </c>
      <c r="AF6" s="66" t="s">
        <v>41</v>
      </c>
      <c r="AG6" s="66" t="s">
        <v>40</v>
      </c>
      <c r="AH6" s="66" t="s">
        <v>41</v>
      </c>
      <c r="AI6" s="122" t="s">
        <v>43</v>
      </c>
      <c r="AJ6" s="66" t="s">
        <v>41</v>
      </c>
      <c r="AK6" s="66" t="s">
        <v>41</v>
      </c>
      <c r="AL6" s="122" t="s">
        <v>39</v>
      </c>
      <c r="AM6" s="122" t="s">
        <v>39</v>
      </c>
      <c r="AN6" s="122" t="s">
        <v>39</v>
      </c>
      <c r="AO6" s="122" t="s">
        <v>39</v>
      </c>
      <c r="AP6" s="122" t="s">
        <v>39</v>
      </c>
      <c r="AQ6" s="122" t="s">
        <v>39</v>
      </c>
      <c r="AR6" s="122" t="s">
        <v>39</v>
      </c>
      <c r="AS6" s="122" t="s">
        <v>39</v>
      </c>
      <c r="AT6" s="64"/>
    </row>
    <row r="7" s="48" customFormat="1" ht="19.95" customHeight="1" spans="1:46">
      <c r="A7" s="63">
        <v>1</v>
      </c>
      <c r="B7" s="64">
        <v>2</v>
      </c>
      <c r="C7" s="64"/>
      <c r="D7" s="64"/>
      <c r="E7" s="64">
        <v>3</v>
      </c>
      <c r="F7" s="64">
        <f>E7+1</f>
        <v>4</v>
      </c>
      <c r="G7" s="64">
        <f t="shared" ref="G7:AT7" si="0">F7+1</f>
        <v>5</v>
      </c>
      <c r="H7" s="64">
        <f t="shared" si="0"/>
        <v>6</v>
      </c>
      <c r="I7" s="64">
        <f t="shared" si="0"/>
        <v>7</v>
      </c>
      <c r="J7" s="64">
        <f t="shared" si="0"/>
        <v>8</v>
      </c>
      <c r="K7" s="64">
        <f t="shared" si="0"/>
        <v>9</v>
      </c>
      <c r="L7" s="64">
        <f t="shared" si="0"/>
        <v>10</v>
      </c>
      <c r="M7" s="64">
        <f t="shared" si="0"/>
        <v>11</v>
      </c>
      <c r="N7" s="64">
        <f t="shared" si="0"/>
        <v>12</v>
      </c>
      <c r="O7" s="64">
        <f t="shared" si="0"/>
        <v>13</v>
      </c>
      <c r="P7" s="64">
        <f t="shared" si="0"/>
        <v>14</v>
      </c>
      <c r="Q7" s="64">
        <f t="shared" si="0"/>
        <v>15</v>
      </c>
      <c r="R7" s="64">
        <f t="shared" si="0"/>
        <v>16</v>
      </c>
      <c r="S7" s="64">
        <f t="shared" si="0"/>
        <v>17</v>
      </c>
      <c r="T7" s="64">
        <f t="shared" si="0"/>
        <v>18</v>
      </c>
      <c r="U7" s="64">
        <f t="shared" si="0"/>
        <v>19</v>
      </c>
      <c r="V7" s="64">
        <f t="shared" si="0"/>
        <v>20</v>
      </c>
      <c r="W7" s="64">
        <f t="shared" si="0"/>
        <v>21</v>
      </c>
      <c r="X7" s="64">
        <f t="shared" si="0"/>
        <v>22</v>
      </c>
      <c r="Y7" s="64">
        <f t="shared" si="0"/>
        <v>23</v>
      </c>
      <c r="Z7" s="64">
        <f t="shared" si="0"/>
        <v>24</v>
      </c>
      <c r="AA7" s="64">
        <f t="shared" si="0"/>
        <v>25</v>
      </c>
      <c r="AB7" s="64">
        <f t="shared" si="0"/>
        <v>26</v>
      </c>
      <c r="AC7" s="64"/>
      <c r="AD7" s="64"/>
      <c r="AE7" s="64"/>
      <c r="AF7" s="64"/>
      <c r="AG7" s="64">
        <f>AB7+1</f>
        <v>27</v>
      </c>
      <c r="AH7" s="64">
        <f t="shared" si="0"/>
        <v>28</v>
      </c>
      <c r="AI7" s="64">
        <f t="shared" si="0"/>
        <v>29</v>
      </c>
      <c r="AJ7" s="64">
        <f>AH7+1</f>
        <v>29</v>
      </c>
      <c r="AK7" s="64">
        <f t="shared" si="0"/>
        <v>30</v>
      </c>
      <c r="AL7" s="64">
        <f t="shared" si="0"/>
        <v>31</v>
      </c>
      <c r="AM7" s="64">
        <f t="shared" si="0"/>
        <v>32</v>
      </c>
      <c r="AN7" s="64">
        <f t="shared" si="0"/>
        <v>33</v>
      </c>
      <c r="AO7" s="64">
        <f t="shared" si="0"/>
        <v>34</v>
      </c>
      <c r="AP7" s="64">
        <f t="shared" si="0"/>
        <v>35</v>
      </c>
      <c r="AQ7" s="64">
        <f t="shared" si="0"/>
        <v>36</v>
      </c>
      <c r="AR7" s="64">
        <f t="shared" si="0"/>
        <v>37</v>
      </c>
      <c r="AS7" s="64">
        <f t="shared" si="0"/>
        <v>38</v>
      </c>
      <c r="AT7" s="64">
        <f t="shared" si="0"/>
        <v>39</v>
      </c>
    </row>
    <row r="8" s="48" customFormat="1" ht="19.95" customHeight="1" spans="1:46">
      <c r="A8" s="63">
        <v>1</v>
      </c>
      <c r="B8" s="67">
        <v>2076320</v>
      </c>
      <c r="C8" s="68" t="s">
        <v>44</v>
      </c>
      <c r="D8" s="67">
        <v>2076545</v>
      </c>
      <c r="E8" s="64" t="s">
        <v>45</v>
      </c>
      <c r="F8" s="64" t="s">
        <v>46</v>
      </c>
      <c r="G8" s="64" t="s">
        <v>47</v>
      </c>
      <c r="H8" s="64">
        <f t="shared" ref="H8:H70" si="1">ABS(D8-B8)</f>
        <v>225</v>
      </c>
      <c r="I8" s="64">
        <v>7.5</v>
      </c>
      <c r="J8" s="64">
        <v>4</v>
      </c>
      <c r="K8" s="123">
        <f>H8*I8</f>
        <v>1687.5</v>
      </c>
      <c r="L8" s="64">
        <v>4</v>
      </c>
      <c r="M8" s="64">
        <f>(H8-4)*(I8-0.3)</f>
        <v>1591.2</v>
      </c>
      <c r="N8" s="64"/>
      <c r="O8" s="88"/>
      <c r="P8" s="88"/>
      <c r="Q8" s="88"/>
      <c r="R8" s="88">
        <v>5</v>
      </c>
      <c r="S8" s="88">
        <f>M8*0.05</f>
        <v>79.56</v>
      </c>
      <c r="T8" s="88"/>
      <c r="U8" s="64">
        <v>4</v>
      </c>
      <c r="V8" s="88">
        <f>K8</f>
        <v>1687.5</v>
      </c>
      <c r="W8" s="88">
        <v>4</v>
      </c>
      <c r="X8" s="88">
        <f>M8</f>
        <v>1591.2</v>
      </c>
      <c r="Y8" s="64"/>
      <c r="Z8" s="88"/>
      <c r="AA8" s="88"/>
      <c r="AB8" s="88"/>
      <c r="AC8" s="88">
        <v>5</v>
      </c>
      <c r="AD8" s="88">
        <f>S8</f>
        <v>79.56</v>
      </c>
      <c r="AE8" s="88"/>
      <c r="AF8" s="88"/>
      <c r="AG8" s="88"/>
      <c r="AH8" s="88"/>
      <c r="AI8" s="88"/>
      <c r="AJ8" s="88"/>
      <c r="AK8" s="88">
        <f>K8+(H8+I8)*2*0.04+O8+(H8-4+I8-0.3)*0.06+S8</f>
        <v>1799.352</v>
      </c>
      <c r="AL8" s="88">
        <f>H8*0.1</f>
        <v>22.5</v>
      </c>
      <c r="AM8" s="88">
        <f>AL8*0.5*1.1</f>
        <v>12.375</v>
      </c>
      <c r="AN8" s="88">
        <f>(H8+I8)*2</f>
        <v>465</v>
      </c>
      <c r="AO8" s="88">
        <f>(H8-4+I8-0.3)*2</f>
        <v>456.4</v>
      </c>
      <c r="AP8" s="77">
        <f>H8</f>
        <v>225</v>
      </c>
      <c r="AQ8" s="77">
        <f>H8/15*6</f>
        <v>90</v>
      </c>
      <c r="AR8" s="77"/>
      <c r="AS8" s="77"/>
      <c r="AT8" s="64"/>
    </row>
    <row r="9" s="48" customFormat="1" ht="19.75" customHeight="1" spans="1:46">
      <c r="A9" s="63">
        <f>A8+1</f>
        <v>2</v>
      </c>
      <c r="B9" s="67">
        <v>2077085</v>
      </c>
      <c r="C9" s="68" t="s">
        <v>44</v>
      </c>
      <c r="D9" s="67">
        <v>2077405</v>
      </c>
      <c r="E9" s="64" t="s">
        <v>45</v>
      </c>
      <c r="F9" s="64" t="s">
        <v>48</v>
      </c>
      <c r="G9" s="65" t="s">
        <v>49</v>
      </c>
      <c r="H9" s="64">
        <f t="shared" si="1"/>
        <v>320</v>
      </c>
      <c r="I9" s="64">
        <v>3.75</v>
      </c>
      <c r="J9" s="64">
        <v>4</v>
      </c>
      <c r="K9" s="123">
        <f>H9*I9</f>
        <v>1200</v>
      </c>
      <c r="L9" s="64"/>
      <c r="M9" s="64"/>
      <c r="N9" s="64">
        <v>6</v>
      </c>
      <c r="O9" s="88">
        <f>(H9-4)*(I9-0.3)</f>
        <v>1090.2</v>
      </c>
      <c r="P9" s="88"/>
      <c r="Q9" s="88"/>
      <c r="R9" s="88"/>
      <c r="S9" s="88"/>
      <c r="T9" s="88"/>
      <c r="U9" s="64">
        <v>4</v>
      </c>
      <c r="V9" s="88">
        <f>K9</f>
        <v>1200</v>
      </c>
      <c r="W9" s="125"/>
      <c r="X9" s="88"/>
      <c r="Y9" s="64">
        <v>6</v>
      </c>
      <c r="Z9" s="88">
        <f>O9</f>
        <v>1090.2</v>
      </c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>
        <f>K9+(H9+I9)*2*0.04+O9+(H9-4+I9-0.3)*0.06+S9</f>
        <v>2335.267</v>
      </c>
      <c r="AL9" s="88"/>
      <c r="AM9" s="88"/>
      <c r="AN9" s="88">
        <f>(H9+I9)*2</f>
        <v>647.5</v>
      </c>
      <c r="AO9" s="88">
        <f>(H9-4+I9-0.3)*2</f>
        <v>638.9</v>
      </c>
      <c r="AP9" s="77">
        <f>H9</f>
        <v>320</v>
      </c>
      <c r="AQ9" s="77">
        <f>H9/15*6</f>
        <v>128</v>
      </c>
      <c r="AR9" s="77"/>
      <c r="AS9" s="77"/>
      <c r="AT9" s="64" t="s">
        <v>50</v>
      </c>
    </row>
    <row r="10" s="48" customFormat="1" ht="19.95" customHeight="1" spans="1:46">
      <c r="A10" s="63">
        <f t="shared" ref="A10:A73" si="2">A9+1</f>
        <v>3</v>
      </c>
      <c r="B10" s="67">
        <v>2078060</v>
      </c>
      <c r="C10" s="68" t="s">
        <v>44</v>
      </c>
      <c r="D10" s="67">
        <v>2078260</v>
      </c>
      <c r="E10" s="64" t="s">
        <v>45</v>
      </c>
      <c r="F10" s="64" t="s">
        <v>46</v>
      </c>
      <c r="G10" s="64" t="s">
        <v>47</v>
      </c>
      <c r="H10" s="64">
        <f t="shared" si="1"/>
        <v>200</v>
      </c>
      <c r="I10" s="64">
        <v>7.5</v>
      </c>
      <c r="J10" s="64">
        <v>4</v>
      </c>
      <c r="K10" s="123">
        <f>H10*I10</f>
        <v>1500</v>
      </c>
      <c r="L10" s="64">
        <v>4</v>
      </c>
      <c r="M10" s="64">
        <f>(H10-4)*(I10-0.3)</f>
        <v>1411.2</v>
      </c>
      <c r="N10" s="64"/>
      <c r="O10" s="88"/>
      <c r="P10" s="88"/>
      <c r="Q10" s="88"/>
      <c r="R10" s="88">
        <v>5</v>
      </c>
      <c r="S10" s="88">
        <f>M10*0.05</f>
        <v>70.56</v>
      </c>
      <c r="T10" s="88"/>
      <c r="U10" s="64">
        <v>4</v>
      </c>
      <c r="V10" s="88">
        <f>K10</f>
        <v>1500</v>
      </c>
      <c r="W10" s="88">
        <v>4</v>
      </c>
      <c r="X10" s="88">
        <f>M10</f>
        <v>1411.2</v>
      </c>
      <c r="Y10" s="64"/>
      <c r="Z10" s="88"/>
      <c r="AA10" s="88"/>
      <c r="AB10" s="88"/>
      <c r="AC10" s="88">
        <v>5</v>
      </c>
      <c r="AD10" s="88">
        <f>S10</f>
        <v>70.56</v>
      </c>
      <c r="AE10" s="88"/>
      <c r="AF10" s="88"/>
      <c r="AG10" s="88"/>
      <c r="AH10" s="88"/>
      <c r="AI10" s="88"/>
      <c r="AJ10" s="88"/>
      <c r="AK10" s="88">
        <f>K10+(H10+I10)*2*0.04+O10+(H10-4+I10-0.3)*0.06+S10</f>
        <v>1599.352</v>
      </c>
      <c r="AL10" s="88">
        <f>H10*0.1</f>
        <v>20</v>
      </c>
      <c r="AM10" s="88">
        <f>AL10*0.5*1.1</f>
        <v>11</v>
      </c>
      <c r="AN10" s="88">
        <f>(H10+I10)*2</f>
        <v>415</v>
      </c>
      <c r="AO10" s="88">
        <f>(H10-4+I10-0.3)*2</f>
        <v>406.4</v>
      </c>
      <c r="AP10" s="77">
        <f>H10</f>
        <v>200</v>
      </c>
      <c r="AQ10" s="77">
        <f>H10/15*6*2</f>
        <v>160</v>
      </c>
      <c r="AR10" s="77"/>
      <c r="AS10" s="77"/>
      <c r="AT10" s="64"/>
    </row>
    <row r="11" s="48" customFormat="1" ht="25.1" customHeight="1" spans="1:46">
      <c r="A11" s="63">
        <f t="shared" si="2"/>
        <v>4</v>
      </c>
      <c r="B11" s="67">
        <v>2078970</v>
      </c>
      <c r="C11" s="68" t="s">
        <v>44</v>
      </c>
      <c r="D11" s="67">
        <v>2079020</v>
      </c>
      <c r="E11" s="64" t="s">
        <v>45</v>
      </c>
      <c r="F11" s="118" t="s">
        <v>51</v>
      </c>
      <c r="G11" s="64" t="s">
        <v>52</v>
      </c>
      <c r="H11" s="64">
        <f t="shared" si="1"/>
        <v>50</v>
      </c>
      <c r="I11" s="64">
        <v>10.5</v>
      </c>
      <c r="J11" s="64"/>
      <c r="K11" s="123"/>
      <c r="L11" s="64"/>
      <c r="M11" s="64"/>
      <c r="N11" s="64"/>
      <c r="O11" s="88"/>
      <c r="P11" s="88"/>
      <c r="Q11" s="88"/>
      <c r="R11" s="88"/>
      <c r="S11" s="88"/>
      <c r="T11" s="88">
        <f>H11*I11*0.06</f>
        <v>31.5</v>
      </c>
      <c r="U11" s="64"/>
      <c r="V11" s="88"/>
      <c r="W11" s="125"/>
      <c r="X11" s="88"/>
      <c r="Y11" s="64"/>
      <c r="Z11" s="88"/>
      <c r="AA11" s="88"/>
      <c r="AB11" s="88"/>
      <c r="AC11" s="88"/>
      <c r="AD11" s="88"/>
      <c r="AE11" s="88"/>
      <c r="AF11" s="88"/>
      <c r="AG11" s="125"/>
      <c r="AH11" s="88"/>
      <c r="AI11" s="88">
        <f>T11*1.5</f>
        <v>47.25</v>
      </c>
      <c r="AJ11" s="88"/>
      <c r="AK11" s="88">
        <f>H11*I11+(H11+I11)*2*0.045+(H11+I11)*2*0.055*0.1</f>
        <v>531.1105</v>
      </c>
      <c r="AL11" s="88"/>
      <c r="AM11" s="88"/>
      <c r="AN11" s="88"/>
      <c r="AO11" s="88"/>
      <c r="AP11" s="77">
        <f>H11*2</f>
        <v>100</v>
      </c>
      <c r="AQ11" s="77">
        <f t="shared" ref="AQ11:AQ18" si="3">H11/15*6</f>
        <v>20</v>
      </c>
      <c r="AR11" s="77"/>
      <c r="AS11" s="77">
        <f>H11*2</f>
        <v>100</v>
      </c>
      <c r="AT11" s="65" t="s">
        <v>53</v>
      </c>
    </row>
    <row r="12" s="48" customFormat="1" ht="25.1" customHeight="1" spans="1:46">
      <c r="A12" s="63">
        <f t="shared" si="2"/>
        <v>5</v>
      </c>
      <c r="B12" s="67">
        <v>2079055</v>
      </c>
      <c r="C12" s="68" t="s">
        <v>44</v>
      </c>
      <c r="D12" s="67">
        <v>2079120</v>
      </c>
      <c r="E12" s="64" t="s">
        <v>45</v>
      </c>
      <c r="F12" s="118" t="s">
        <v>51</v>
      </c>
      <c r="G12" s="64" t="s">
        <v>52</v>
      </c>
      <c r="H12" s="64">
        <f t="shared" si="1"/>
        <v>65</v>
      </c>
      <c r="I12" s="64">
        <v>10.5</v>
      </c>
      <c r="J12" s="64"/>
      <c r="K12" s="123"/>
      <c r="L12" s="64"/>
      <c r="M12" s="64"/>
      <c r="N12" s="64"/>
      <c r="O12" s="88"/>
      <c r="P12" s="88"/>
      <c r="Q12" s="88"/>
      <c r="R12" s="88"/>
      <c r="S12" s="88"/>
      <c r="T12" s="88">
        <f>H12*I12*0.06</f>
        <v>40.95</v>
      </c>
      <c r="U12" s="64"/>
      <c r="V12" s="88"/>
      <c r="W12" s="125"/>
      <c r="X12" s="88"/>
      <c r="Y12" s="64"/>
      <c r="Z12" s="88"/>
      <c r="AA12" s="88"/>
      <c r="AB12" s="88"/>
      <c r="AC12" s="88"/>
      <c r="AD12" s="88"/>
      <c r="AE12" s="88"/>
      <c r="AF12" s="88"/>
      <c r="AG12" s="125"/>
      <c r="AH12" s="88"/>
      <c r="AI12" s="88">
        <f>T12*1.5</f>
        <v>61.425</v>
      </c>
      <c r="AJ12" s="88"/>
      <c r="AK12" s="88">
        <f>H12*I12+(H12+I12)*2*0.045+(H12+I12)*2*0.055*0.1</f>
        <v>690.1255</v>
      </c>
      <c r="AL12" s="88"/>
      <c r="AM12" s="88"/>
      <c r="AN12" s="88"/>
      <c r="AO12" s="88"/>
      <c r="AP12" s="77">
        <f>H12*2</f>
        <v>130</v>
      </c>
      <c r="AQ12" s="77">
        <f t="shared" si="3"/>
        <v>26</v>
      </c>
      <c r="AR12" s="77"/>
      <c r="AS12" s="77">
        <f>H12*2</f>
        <v>130</v>
      </c>
      <c r="AT12" s="65" t="s">
        <v>53</v>
      </c>
    </row>
    <row r="13" s="48" customFormat="1" ht="25.1" customHeight="1" spans="1:46">
      <c r="A13" s="63">
        <f t="shared" si="2"/>
        <v>6</v>
      </c>
      <c r="B13" s="67">
        <v>2081850</v>
      </c>
      <c r="C13" s="68" t="s">
        <v>44</v>
      </c>
      <c r="D13" s="67">
        <v>2082050</v>
      </c>
      <c r="E13" s="64" t="s">
        <v>45</v>
      </c>
      <c r="F13" s="64" t="s">
        <v>46</v>
      </c>
      <c r="G13" s="64" t="s">
        <v>54</v>
      </c>
      <c r="H13" s="64">
        <f t="shared" si="1"/>
        <v>200</v>
      </c>
      <c r="I13" s="64">
        <v>7.5</v>
      </c>
      <c r="J13" s="64">
        <v>4</v>
      </c>
      <c r="K13" s="123">
        <f t="shared" ref="K13:K18" si="4">H13*I13</f>
        <v>1500</v>
      </c>
      <c r="L13" s="64"/>
      <c r="M13" s="64"/>
      <c r="N13" s="64"/>
      <c r="O13" s="88"/>
      <c r="P13" s="88"/>
      <c r="Q13" s="88"/>
      <c r="R13" s="88">
        <v>4</v>
      </c>
      <c r="S13" s="88">
        <f>K13*0.05</f>
        <v>75</v>
      </c>
      <c r="T13" s="88"/>
      <c r="U13" s="64">
        <v>4</v>
      </c>
      <c r="V13" s="88">
        <f t="shared" ref="V13:V18" si="5">K13</f>
        <v>1500</v>
      </c>
      <c r="W13" s="125"/>
      <c r="X13" s="88"/>
      <c r="Y13" s="64"/>
      <c r="Z13" s="88"/>
      <c r="AA13" s="88"/>
      <c r="AB13" s="88"/>
      <c r="AC13" s="88">
        <v>4</v>
      </c>
      <c r="AD13" s="88">
        <f>S13</f>
        <v>75</v>
      </c>
      <c r="AE13" s="88"/>
      <c r="AF13" s="88"/>
      <c r="AG13" s="88"/>
      <c r="AH13" s="88"/>
      <c r="AI13" s="88"/>
      <c r="AJ13" s="88"/>
      <c r="AK13" s="88">
        <f t="shared" ref="AK13:AK18" si="6">K13+(H13+I13)*2*0.04+O13+(H13-4+I13-0.3)*0.06+S13</f>
        <v>1603.792</v>
      </c>
      <c r="AL13" s="88">
        <f t="shared" ref="AL13:AL18" si="7">H13*0.1</f>
        <v>20</v>
      </c>
      <c r="AM13" s="88">
        <f t="shared" ref="AM13:AM18" si="8">AL13*0.5*1.1</f>
        <v>11</v>
      </c>
      <c r="AN13" s="88">
        <f t="shared" ref="AN13:AN18" si="9">(H13+I13)*2</f>
        <v>415</v>
      </c>
      <c r="AO13" s="88"/>
      <c r="AP13" s="77">
        <f>H13*2</f>
        <v>400</v>
      </c>
      <c r="AQ13" s="77">
        <f t="shared" si="3"/>
        <v>80</v>
      </c>
      <c r="AR13" s="77"/>
      <c r="AS13" s="77"/>
      <c r="AT13" s="64"/>
    </row>
    <row r="14" s="48" customFormat="1" ht="25.1" customHeight="1" spans="1:46">
      <c r="A14" s="63">
        <f t="shared" si="2"/>
        <v>7</v>
      </c>
      <c r="B14" s="67">
        <v>2082050</v>
      </c>
      <c r="C14" s="68" t="s">
        <v>44</v>
      </c>
      <c r="D14" s="67">
        <v>2082410</v>
      </c>
      <c r="E14" s="64" t="s">
        <v>45</v>
      </c>
      <c r="F14" s="64" t="s">
        <v>46</v>
      </c>
      <c r="G14" s="64" t="s">
        <v>47</v>
      </c>
      <c r="H14" s="64">
        <f t="shared" si="1"/>
        <v>360</v>
      </c>
      <c r="I14" s="64">
        <v>7.5</v>
      </c>
      <c r="J14" s="64">
        <v>4</v>
      </c>
      <c r="K14" s="123">
        <f t="shared" si="4"/>
        <v>2700</v>
      </c>
      <c r="L14" s="64">
        <v>4</v>
      </c>
      <c r="M14" s="64">
        <f>(H14-4)*(I14-0.3)</f>
        <v>2563.2</v>
      </c>
      <c r="N14" s="64"/>
      <c r="O14" s="88"/>
      <c r="P14" s="88"/>
      <c r="Q14" s="88"/>
      <c r="R14" s="88">
        <v>5</v>
      </c>
      <c r="S14" s="88">
        <f>M14*0.05</f>
        <v>128.16</v>
      </c>
      <c r="T14" s="88"/>
      <c r="U14" s="64">
        <v>4</v>
      </c>
      <c r="V14" s="88">
        <f t="shared" si="5"/>
        <v>2700</v>
      </c>
      <c r="W14" s="88">
        <v>4</v>
      </c>
      <c r="X14" s="88">
        <f>M14</f>
        <v>2563.2</v>
      </c>
      <c r="Y14" s="64"/>
      <c r="Z14" s="88"/>
      <c r="AA14" s="88"/>
      <c r="AB14" s="88"/>
      <c r="AC14" s="88">
        <v>5</v>
      </c>
      <c r="AD14" s="88">
        <f>S14</f>
        <v>128.16</v>
      </c>
      <c r="AE14" s="88"/>
      <c r="AF14" s="88"/>
      <c r="AG14" s="88"/>
      <c r="AH14" s="88"/>
      <c r="AI14" s="88"/>
      <c r="AJ14" s="88"/>
      <c r="AK14" s="88">
        <f t="shared" si="6"/>
        <v>2879.352</v>
      </c>
      <c r="AL14" s="88">
        <f t="shared" si="7"/>
        <v>36</v>
      </c>
      <c r="AM14" s="88">
        <f t="shared" si="8"/>
        <v>19.8</v>
      </c>
      <c r="AN14" s="88">
        <f t="shared" si="9"/>
        <v>735</v>
      </c>
      <c r="AO14" s="88">
        <f>(H14-4+I14-0.3)*2</f>
        <v>726.4</v>
      </c>
      <c r="AP14" s="77">
        <f>H14</f>
        <v>360</v>
      </c>
      <c r="AQ14" s="77">
        <f t="shared" si="3"/>
        <v>144</v>
      </c>
      <c r="AR14" s="77"/>
      <c r="AS14" s="77"/>
      <c r="AT14" s="64"/>
    </row>
    <row r="15" s="48" customFormat="1" ht="25.1" customHeight="1" spans="1:46">
      <c r="A15" s="63">
        <f t="shared" si="2"/>
        <v>8</v>
      </c>
      <c r="B15" s="67">
        <v>2082410</v>
      </c>
      <c r="C15" s="68" t="s">
        <v>44</v>
      </c>
      <c r="D15" s="67">
        <v>2082700</v>
      </c>
      <c r="E15" s="64" t="s">
        <v>45</v>
      </c>
      <c r="F15" s="64" t="s">
        <v>46</v>
      </c>
      <c r="G15" s="64" t="s">
        <v>54</v>
      </c>
      <c r="H15" s="64">
        <f t="shared" si="1"/>
        <v>290</v>
      </c>
      <c r="I15" s="64">
        <v>7.5</v>
      </c>
      <c r="J15" s="64">
        <v>4</v>
      </c>
      <c r="K15" s="123">
        <f t="shared" si="4"/>
        <v>2175</v>
      </c>
      <c r="L15" s="64"/>
      <c r="M15" s="64"/>
      <c r="N15" s="64"/>
      <c r="O15" s="88"/>
      <c r="P15" s="88"/>
      <c r="Q15" s="88"/>
      <c r="R15" s="88">
        <v>4</v>
      </c>
      <c r="S15" s="88">
        <f>K15*0.05</f>
        <v>108.75</v>
      </c>
      <c r="T15" s="88"/>
      <c r="U15" s="64">
        <v>4</v>
      </c>
      <c r="V15" s="88">
        <f t="shared" si="5"/>
        <v>2175</v>
      </c>
      <c r="W15" s="125"/>
      <c r="X15" s="88"/>
      <c r="Y15" s="64"/>
      <c r="Z15" s="88"/>
      <c r="AA15" s="88"/>
      <c r="AB15" s="88"/>
      <c r="AC15" s="88">
        <v>4</v>
      </c>
      <c r="AD15" s="88">
        <f t="shared" ref="AD15:AD18" si="10">S15</f>
        <v>108.75</v>
      </c>
      <c r="AE15" s="88"/>
      <c r="AF15" s="88"/>
      <c r="AG15" s="88"/>
      <c r="AH15" s="88"/>
      <c r="AI15" s="88"/>
      <c r="AJ15" s="88"/>
      <c r="AK15" s="88">
        <f t="shared" si="6"/>
        <v>2325.142</v>
      </c>
      <c r="AL15" s="88">
        <f t="shared" si="7"/>
        <v>29</v>
      </c>
      <c r="AM15" s="88">
        <f t="shared" si="8"/>
        <v>15.95</v>
      </c>
      <c r="AN15" s="88">
        <f t="shared" si="9"/>
        <v>595</v>
      </c>
      <c r="AO15" s="88"/>
      <c r="AP15" s="77">
        <f>H15*2</f>
        <v>580</v>
      </c>
      <c r="AQ15" s="77">
        <f t="shared" si="3"/>
        <v>116</v>
      </c>
      <c r="AR15" s="77"/>
      <c r="AS15" s="77"/>
      <c r="AT15" s="64"/>
    </row>
    <row r="16" s="48" customFormat="1" ht="19.95" customHeight="1" spans="1:46">
      <c r="A16" s="63">
        <f t="shared" si="2"/>
        <v>9</v>
      </c>
      <c r="B16" s="67">
        <v>2082880</v>
      </c>
      <c r="C16" s="68" t="s">
        <v>44</v>
      </c>
      <c r="D16" s="67">
        <v>2083220</v>
      </c>
      <c r="E16" s="64" t="s">
        <v>45</v>
      </c>
      <c r="F16" s="64" t="s">
        <v>48</v>
      </c>
      <c r="G16" s="64" t="s">
        <v>54</v>
      </c>
      <c r="H16" s="64">
        <f t="shared" si="1"/>
        <v>340</v>
      </c>
      <c r="I16" s="64">
        <v>3.75</v>
      </c>
      <c r="J16" s="64">
        <v>4</v>
      </c>
      <c r="K16" s="123">
        <f t="shared" si="4"/>
        <v>1275</v>
      </c>
      <c r="L16" s="64"/>
      <c r="M16" s="64"/>
      <c r="N16" s="64"/>
      <c r="O16" s="88"/>
      <c r="P16" s="88"/>
      <c r="Q16" s="88"/>
      <c r="R16" s="88">
        <v>4</v>
      </c>
      <c r="S16" s="88">
        <f>K16*0.05</f>
        <v>63.75</v>
      </c>
      <c r="T16" s="88"/>
      <c r="U16" s="64">
        <v>4</v>
      </c>
      <c r="V16" s="88">
        <f t="shared" si="5"/>
        <v>1275</v>
      </c>
      <c r="W16" s="125"/>
      <c r="X16" s="88"/>
      <c r="Y16" s="64"/>
      <c r="Z16" s="88"/>
      <c r="AA16" s="88"/>
      <c r="AB16" s="88"/>
      <c r="AC16" s="88">
        <v>4</v>
      </c>
      <c r="AD16" s="88">
        <f t="shared" si="10"/>
        <v>63.75</v>
      </c>
      <c r="AE16" s="88"/>
      <c r="AF16" s="88"/>
      <c r="AG16" s="88"/>
      <c r="AH16" s="88"/>
      <c r="AI16" s="88"/>
      <c r="AJ16" s="88"/>
      <c r="AK16" s="88">
        <f t="shared" si="6"/>
        <v>1386.617</v>
      </c>
      <c r="AL16" s="88">
        <f t="shared" si="7"/>
        <v>34</v>
      </c>
      <c r="AM16" s="88">
        <f t="shared" si="8"/>
        <v>18.7</v>
      </c>
      <c r="AN16" s="88">
        <f t="shared" si="9"/>
        <v>687.5</v>
      </c>
      <c r="AO16" s="88"/>
      <c r="AP16" s="77">
        <f>H16</f>
        <v>340</v>
      </c>
      <c r="AQ16" s="77">
        <f t="shared" si="3"/>
        <v>136</v>
      </c>
      <c r="AR16" s="77"/>
      <c r="AS16" s="77"/>
      <c r="AT16" s="64"/>
    </row>
    <row r="17" s="48" customFormat="1" ht="19.95" customHeight="1" spans="1:46">
      <c r="A17" s="63">
        <f t="shared" si="2"/>
        <v>10</v>
      </c>
      <c r="B17" s="67">
        <v>2083360</v>
      </c>
      <c r="C17" s="68" t="s">
        <v>44</v>
      </c>
      <c r="D17" s="67">
        <v>2083560</v>
      </c>
      <c r="E17" s="64" t="s">
        <v>45</v>
      </c>
      <c r="F17" s="64" t="s">
        <v>48</v>
      </c>
      <c r="G17" s="64" t="s">
        <v>47</v>
      </c>
      <c r="H17" s="64">
        <f t="shared" si="1"/>
        <v>200</v>
      </c>
      <c r="I17" s="64">
        <v>3.75</v>
      </c>
      <c r="J17" s="64">
        <v>4</v>
      </c>
      <c r="K17" s="123">
        <f t="shared" si="4"/>
        <v>750</v>
      </c>
      <c r="L17" s="64">
        <v>4</v>
      </c>
      <c r="M17" s="64">
        <f>(H17-4)*(I17-0.3)</f>
        <v>676.2</v>
      </c>
      <c r="N17" s="64"/>
      <c r="O17" s="88"/>
      <c r="P17" s="88"/>
      <c r="Q17" s="88"/>
      <c r="R17" s="88">
        <v>5</v>
      </c>
      <c r="S17" s="88">
        <f>M17*0.05</f>
        <v>33.81</v>
      </c>
      <c r="T17" s="88"/>
      <c r="U17" s="64">
        <v>4</v>
      </c>
      <c r="V17" s="88">
        <f t="shared" si="5"/>
        <v>750</v>
      </c>
      <c r="W17" s="88">
        <v>4</v>
      </c>
      <c r="X17" s="88">
        <f>M17</f>
        <v>676.2</v>
      </c>
      <c r="Y17" s="64"/>
      <c r="Z17" s="88"/>
      <c r="AA17" s="88"/>
      <c r="AB17" s="88"/>
      <c r="AC17" s="88">
        <v>5</v>
      </c>
      <c r="AD17" s="88">
        <f t="shared" si="10"/>
        <v>33.81</v>
      </c>
      <c r="AE17" s="88"/>
      <c r="AF17" s="88"/>
      <c r="AG17" s="88"/>
      <c r="AH17" s="88"/>
      <c r="AI17" s="88"/>
      <c r="AJ17" s="88"/>
      <c r="AK17" s="88">
        <f t="shared" si="6"/>
        <v>812.077</v>
      </c>
      <c r="AL17" s="88">
        <f t="shared" si="7"/>
        <v>20</v>
      </c>
      <c r="AM17" s="88">
        <f t="shared" si="8"/>
        <v>11</v>
      </c>
      <c r="AN17" s="88">
        <f t="shared" si="9"/>
        <v>407.5</v>
      </c>
      <c r="AO17" s="88">
        <f>(H17-4+I17-0.3)*2</f>
        <v>398.9</v>
      </c>
      <c r="AP17" s="77">
        <f>H17</f>
        <v>200</v>
      </c>
      <c r="AQ17" s="77">
        <f t="shared" si="3"/>
        <v>80</v>
      </c>
      <c r="AR17" s="77"/>
      <c r="AS17" s="77"/>
      <c r="AT17" s="64"/>
    </row>
    <row r="18" s="48" customFormat="1" ht="19.95" customHeight="1" spans="1:46">
      <c r="A18" s="63">
        <f t="shared" si="2"/>
        <v>11</v>
      </c>
      <c r="B18" s="67">
        <v>2083660</v>
      </c>
      <c r="C18" s="68" t="s">
        <v>44</v>
      </c>
      <c r="D18" s="67">
        <v>2084230</v>
      </c>
      <c r="E18" s="64" t="s">
        <v>45</v>
      </c>
      <c r="F18" s="64" t="s">
        <v>48</v>
      </c>
      <c r="G18" s="64" t="s">
        <v>54</v>
      </c>
      <c r="H18" s="64">
        <f t="shared" si="1"/>
        <v>570</v>
      </c>
      <c r="I18" s="64">
        <v>3.75</v>
      </c>
      <c r="J18" s="64">
        <v>4</v>
      </c>
      <c r="K18" s="123">
        <f t="shared" si="4"/>
        <v>2137.5</v>
      </c>
      <c r="L18" s="64"/>
      <c r="M18" s="64"/>
      <c r="N18" s="64"/>
      <c r="O18" s="88"/>
      <c r="P18" s="88"/>
      <c r="Q18" s="88"/>
      <c r="R18" s="88">
        <v>4</v>
      </c>
      <c r="S18" s="88">
        <f>K18*0.05</f>
        <v>106.875</v>
      </c>
      <c r="T18" s="88"/>
      <c r="U18" s="64">
        <v>4</v>
      </c>
      <c r="V18" s="88">
        <f t="shared" si="5"/>
        <v>2137.5</v>
      </c>
      <c r="W18" s="125"/>
      <c r="X18" s="88"/>
      <c r="Y18" s="64"/>
      <c r="Z18" s="88"/>
      <c r="AA18" s="88"/>
      <c r="AB18" s="88"/>
      <c r="AC18" s="88">
        <v>4</v>
      </c>
      <c r="AD18" s="88">
        <f t="shared" si="10"/>
        <v>106.875</v>
      </c>
      <c r="AE18" s="88"/>
      <c r="AF18" s="88"/>
      <c r="AG18" s="88"/>
      <c r="AH18" s="88"/>
      <c r="AI18" s="88"/>
      <c r="AJ18" s="88"/>
      <c r="AK18" s="88">
        <f t="shared" si="6"/>
        <v>2324.442</v>
      </c>
      <c r="AL18" s="88">
        <f t="shared" si="7"/>
        <v>57</v>
      </c>
      <c r="AM18" s="88">
        <f t="shared" si="8"/>
        <v>31.35</v>
      </c>
      <c r="AN18" s="88">
        <f t="shared" si="9"/>
        <v>1147.5</v>
      </c>
      <c r="AO18" s="88"/>
      <c r="AP18" s="77">
        <f>H18</f>
        <v>570</v>
      </c>
      <c r="AQ18" s="77">
        <f t="shared" si="3"/>
        <v>228</v>
      </c>
      <c r="AR18" s="77"/>
      <c r="AS18" s="77"/>
      <c r="AT18" s="64"/>
    </row>
    <row r="19" s="48" customFormat="1" ht="19.95" customHeight="1" spans="1:46">
      <c r="A19" s="63">
        <f t="shared" si="2"/>
        <v>12</v>
      </c>
      <c r="B19" s="67">
        <v>2086910</v>
      </c>
      <c r="C19" s="68" t="s">
        <v>44</v>
      </c>
      <c r="D19" s="67">
        <v>2087065</v>
      </c>
      <c r="E19" s="64" t="s">
        <v>45</v>
      </c>
      <c r="F19" s="64" t="s">
        <v>55</v>
      </c>
      <c r="G19" s="64" t="s">
        <v>52</v>
      </c>
      <c r="H19" s="64">
        <f t="shared" si="1"/>
        <v>155</v>
      </c>
      <c r="I19" s="64">
        <v>10.5</v>
      </c>
      <c r="J19" s="64"/>
      <c r="K19" s="123"/>
      <c r="L19" s="64"/>
      <c r="M19" s="64"/>
      <c r="N19" s="64"/>
      <c r="O19" s="88"/>
      <c r="P19" s="88"/>
      <c r="Q19" s="88"/>
      <c r="R19" s="88"/>
      <c r="S19" s="88"/>
      <c r="T19" s="88">
        <f>H19*I19*0.06</f>
        <v>97.65</v>
      </c>
      <c r="U19" s="64"/>
      <c r="V19" s="88"/>
      <c r="W19" s="125"/>
      <c r="X19" s="88"/>
      <c r="Y19" s="64"/>
      <c r="Z19" s="88"/>
      <c r="AA19" s="88"/>
      <c r="AB19" s="88"/>
      <c r="AC19" s="88"/>
      <c r="AD19" s="88"/>
      <c r="AE19" s="88"/>
      <c r="AF19" s="88"/>
      <c r="AG19" s="125"/>
      <c r="AH19" s="88"/>
      <c r="AI19" s="88">
        <f>T19*1.5</f>
        <v>146.475</v>
      </c>
      <c r="AJ19" s="88"/>
      <c r="AK19" s="88">
        <f>H19*I19+(H19+I19)*2*0.045+(H19+I19)*2*0.055*0.1</f>
        <v>1644.2155</v>
      </c>
      <c r="AL19" s="88"/>
      <c r="AM19" s="88"/>
      <c r="AN19" s="88"/>
      <c r="AO19" s="88"/>
      <c r="AP19" s="77">
        <f>H19*2</f>
        <v>310</v>
      </c>
      <c r="AQ19" s="77">
        <f t="shared" ref="AQ19:AQ35" si="11">H19/15*6</f>
        <v>62</v>
      </c>
      <c r="AR19" s="77"/>
      <c r="AS19" s="77">
        <f>H19*2</f>
        <v>310</v>
      </c>
      <c r="AT19" s="65" t="s">
        <v>53</v>
      </c>
    </row>
    <row r="20" s="48" customFormat="1" ht="19.95" customHeight="1" spans="1:46">
      <c r="A20" s="63">
        <f t="shared" si="2"/>
        <v>13</v>
      </c>
      <c r="B20" s="67">
        <v>2087335</v>
      </c>
      <c r="C20" s="68" t="s">
        <v>44</v>
      </c>
      <c r="D20" s="67">
        <v>2087385</v>
      </c>
      <c r="E20" s="64" t="s">
        <v>45</v>
      </c>
      <c r="F20" s="64" t="s">
        <v>55</v>
      </c>
      <c r="G20" s="64" t="s">
        <v>52</v>
      </c>
      <c r="H20" s="64">
        <f t="shared" si="1"/>
        <v>50</v>
      </c>
      <c r="I20" s="64">
        <v>10.5</v>
      </c>
      <c r="J20" s="64"/>
      <c r="K20" s="123"/>
      <c r="L20" s="64"/>
      <c r="M20" s="64"/>
      <c r="N20" s="64"/>
      <c r="O20" s="88"/>
      <c r="P20" s="88"/>
      <c r="Q20" s="88"/>
      <c r="R20" s="88"/>
      <c r="S20" s="88"/>
      <c r="T20" s="88">
        <f>H20*I20*0.06</f>
        <v>31.5</v>
      </c>
      <c r="U20" s="64"/>
      <c r="V20" s="88"/>
      <c r="W20" s="125"/>
      <c r="X20" s="88"/>
      <c r="Y20" s="64"/>
      <c r="Z20" s="88"/>
      <c r="AA20" s="88"/>
      <c r="AB20" s="88"/>
      <c r="AC20" s="88"/>
      <c r="AD20" s="88"/>
      <c r="AE20" s="88"/>
      <c r="AF20" s="88"/>
      <c r="AG20" s="125"/>
      <c r="AH20" s="88"/>
      <c r="AI20" s="88">
        <f>T20*1.5</f>
        <v>47.25</v>
      </c>
      <c r="AJ20" s="88"/>
      <c r="AK20" s="88">
        <f>H20*I20+(H20+I20)*2*0.045+(H20+I20)*2*0.055*0.1</f>
        <v>531.1105</v>
      </c>
      <c r="AL20" s="88"/>
      <c r="AM20" s="88"/>
      <c r="AN20" s="88"/>
      <c r="AO20" s="88"/>
      <c r="AP20" s="77">
        <f>H20*2</f>
        <v>100</v>
      </c>
      <c r="AQ20" s="77">
        <f t="shared" si="11"/>
        <v>20</v>
      </c>
      <c r="AR20" s="77"/>
      <c r="AS20" s="77">
        <f>H20*2</f>
        <v>100</v>
      </c>
      <c r="AT20" s="65" t="s">
        <v>56</v>
      </c>
    </row>
    <row r="21" s="48" customFormat="1" ht="19.95" customHeight="1" spans="1:46">
      <c r="A21" s="63">
        <f t="shared" si="2"/>
        <v>14</v>
      </c>
      <c r="B21" s="67">
        <v>2087435</v>
      </c>
      <c r="C21" s="68" t="s">
        <v>44</v>
      </c>
      <c r="D21" s="67">
        <v>2087500</v>
      </c>
      <c r="E21" s="64" t="s">
        <v>45</v>
      </c>
      <c r="F21" s="64" t="s">
        <v>55</v>
      </c>
      <c r="G21" s="64" t="s">
        <v>52</v>
      </c>
      <c r="H21" s="64">
        <f t="shared" si="1"/>
        <v>65</v>
      </c>
      <c r="I21" s="64">
        <v>10.5</v>
      </c>
      <c r="J21" s="64"/>
      <c r="K21" s="123"/>
      <c r="L21" s="64"/>
      <c r="M21" s="64"/>
      <c r="N21" s="64"/>
      <c r="O21" s="88"/>
      <c r="P21" s="88"/>
      <c r="Q21" s="88"/>
      <c r="R21" s="88"/>
      <c r="S21" s="88"/>
      <c r="T21" s="88">
        <f>H21*I21*0.06</f>
        <v>40.95</v>
      </c>
      <c r="U21" s="64"/>
      <c r="V21" s="88"/>
      <c r="W21" s="125"/>
      <c r="X21" s="88"/>
      <c r="Y21" s="64"/>
      <c r="Z21" s="88"/>
      <c r="AA21" s="88"/>
      <c r="AB21" s="88"/>
      <c r="AC21" s="88"/>
      <c r="AD21" s="88"/>
      <c r="AE21" s="88"/>
      <c r="AF21" s="88"/>
      <c r="AG21" s="125"/>
      <c r="AH21" s="88"/>
      <c r="AI21" s="88">
        <f>T21*1.5</f>
        <v>61.425</v>
      </c>
      <c r="AJ21" s="88"/>
      <c r="AK21" s="88">
        <f>H21*I21+(H21+I21)*2*0.045+(H21+I21)*2*0.055*0.1</f>
        <v>690.1255</v>
      </c>
      <c r="AL21" s="88"/>
      <c r="AM21" s="88"/>
      <c r="AN21" s="88"/>
      <c r="AO21" s="88"/>
      <c r="AP21" s="77">
        <f>H21*2</f>
        <v>130</v>
      </c>
      <c r="AQ21" s="77">
        <f t="shared" si="11"/>
        <v>26</v>
      </c>
      <c r="AR21" s="77"/>
      <c r="AS21" s="77">
        <f>H21*2</f>
        <v>130</v>
      </c>
      <c r="AT21" s="65" t="s">
        <v>53</v>
      </c>
    </row>
    <row r="22" s="48" customFormat="1" ht="19.95" customHeight="1" spans="1:46">
      <c r="A22" s="63">
        <f t="shared" si="2"/>
        <v>15</v>
      </c>
      <c r="B22" s="67">
        <v>2087545</v>
      </c>
      <c r="C22" s="68" t="s">
        <v>44</v>
      </c>
      <c r="D22" s="67">
        <v>2087595</v>
      </c>
      <c r="E22" s="64" t="s">
        <v>45</v>
      </c>
      <c r="F22" s="64" t="s">
        <v>55</v>
      </c>
      <c r="G22" s="64" t="s">
        <v>52</v>
      </c>
      <c r="H22" s="64">
        <f t="shared" si="1"/>
        <v>50</v>
      </c>
      <c r="I22" s="64">
        <v>10.5</v>
      </c>
      <c r="J22" s="64"/>
      <c r="K22" s="123"/>
      <c r="L22" s="64"/>
      <c r="M22" s="64"/>
      <c r="N22" s="64"/>
      <c r="O22" s="88"/>
      <c r="P22" s="88"/>
      <c r="Q22" s="88"/>
      <c r="R22" s="88"/>
      <c r="S22" s="88"/>
      <c r="T22" s="88">
        <f>H22*I22*0.06</f>
        <v>31.5</v>
      </c>
      <c r="U22" s="64"/>
      <c r="V22" s="88"/>
      <c r="W22" s="125"/>
      <c r="X22" s="88"/>
      <c r="Y22" s="64"/>
      <c r="Z22" s="88"/>
      <c r="AA22" s="88"/>
      <c r="AB22" s="88"/>
      <c r="AC22" s="88"/>
      <c r="AD22" s="88"/>
      <c r="AE22" s="88"/>
      <c r="AF22" s="88"/>
      <c r="AG22" s="125"/>
      <c r="AH22" s="88"/>
      <c r="AI22" s="88">
        <f>T22*1.5</f>
        <v>47.25</v>
      </c>
      <c r="AJ22" s="88"/>
      <c r="AK22" s="88">
        <f>H22*I22+(H22+I22)*2*0.045+(H22+I22)*2*0.055*0.1</f>
        <v>531.1105</v>
      </c>
      <c r="AL22" s="88"/>
      <c r="AM22" s="88"/>
      <c r="AN22" s="88"/>
      <c r="AO22" s="88"/>
      <c r="AP22" s="77">
        <f>H22*2</f>
        <v>100</v>
      </c>
      <c r="AQ22" s="77">
        <f t="shared" si="11"/>
        <v>20</v>
      </c>
      <c r="AR22" s="77"/>
      <c r="AS22" s="77">
        <f>H22*2</f>
        <v>100</v>
      </c>
      <c r="AT22" s="65" t="s">
        <v>53</v>
      </c>
    </row>
    <row r="23" s="48" customFormat="1" ht="19.95" customHeight="1" spans="1:46">
      <c r="A23" s="63">
        <f t="shared" si="2"/>
        <v>16</v>
      </c>
      <c r="B23" s="67">
        <v>2088455</v>
      </c>
      <c r="C23" s="68" t="s">
        <v>44</v>
      </c>
      <c r="D23" s="67">
        <v>2088650</v>
      </c>
      <c r="E23" s="64" t="s">
        <v>45</v>
      </c>
      <c r="F23" s="64" t="s">
        <v>48</v>
      </c>
      <c r="G23" s="64" t="s">
        <v>47</v>
      </c>
      <c r="H23" s="64">
        <f t="shared" si="1"/>
        <v>195</v>
      </c>
      <c r="I23" s="64">
        <v>3.75</v>
      </c>
      <c r="J23" s="64">
        <v>4</v>
      </c>
      <c r="K23" s="123">
        <f>H23*I23</f>
        <v>731.25</v>
      </c>
      <c r="L23" s="64">
        <v>4</v>
      </c>
      <c r="M23" s="64">
        <f>(H23-4)*(I23-0.3)</f>
        <v>658.95</v>
      </c>
      <c r="N23" s="64"/>
      <c r="O23" s="88"/>
      <c r="P23" s="88"/>
      <c r="Q23" s="88"/>
      <c r="R23" s="88">
        <v>5</v>
      </c>
      <c r="S23" s="88">
        <f>M23*0.05</f>
        <v>32.9475</v>
      </c>
      <c r="T23" s="88"/>
      <c r="U23" s="64">
        <v>4</v>
      </c>
      <c r="V23" s="88">
        <f>K23</f>
        <v>731.25</v>
      </c>
      <c r="W23" s="88">
        <v>4</v>
      </c>
      <c r="X23" s="88">
        <f>M23</f>
        <v>658.95</v>
      </c>
      <c r="Y23" s="64"/>
      <c r="Z23" s="88"/>
      <c r="AA23" s="88"/>
      <c r="AB23" s="88"/>
      <c r="AC23" s="88">
        <v>5</v>
      </c>
      <c r="AD23" s="88">
        <f>S23</f>
        <v>32.9475</v>
      </c>
      <c r="AE23" s="88"/>
      <c r="AF23" s="88"/>
      <c r="AG23" s="88"/>
      <c r="AH23" s="88"/>
      <c r="AI23" s="88"/>
      <c r="AJ23" s="88"/>
      <c r="AK23" s="88">
        <f>K23+(H23+I23)*2*0.04+O23+(H23-4+I23-0.3)*0.06+S23</f>
        <v>791.7645</v>
      </c>
      <c r="AL23" s="88">
        <f>H23*0.1</f>
        <v>19.5</v>
      </c>
      <c r="AM23" s="88">
        <f>AL23*0.5*1.1</f>
        <v>10.725</v>
      </c>
      <c r="AN23" s="88">
        <f>(H23+I23)*2</f>
        <v>397.5</v>
      </c>
      <c r="AO23" s="88">
        <f>(H23-4+I23-0.3)*2</f>
        <v>388.9</v>
      </c>
      <c r="AP23" s="77">
        <f>H23</f>
        <v>195</v>
      </c>
      <c r="AQ23" s="77">
        <f t="shared" si="11"/>
        <v>78</v>
      </c>
      <c r="AR23" s="77"/>
      <c r="AS23" s="77"/>
      <c r="AT23" s="64"/>
    </row>
    <row r="24" s="48" customFormat="1" ht="25.1" customHeight="1" spans="1:46">
      <c r="A24" s="63">
        <f t="shared" si="2"/>
        <v>17</v>
      </c>
      <c r="B24" s="67">
        <v>2088650</v>
      </c>
      <c r="C24" s="68" t="s">
        <v>44</v>
      </c>
      <c r="D24" s="67">
        <v>2088700</v>
      </c>
      <c r="E24" s="64" t="s">
        <v>45</v>
      </c>
      <c r="F24" s="64" t="s">
        <v>55</v>
      </c>
      <c r="G24" s="64" t="s">
        <v>52</v>
      </c>
      <c r="H24" s="64">
        <f t="shared" si="1"/>
        <v>50</v>
      </c>
      <c r="I24" s="64">
        <v>10.5</v>
      </c>
      <c r="J24" s="64"/>
      <c r="K24" s="123"/>
      <c r="L24" s="64"/>
      <c r="M24" s="64"/>
      <c r="N24" s="64"/>
      <c r="O24" s="88"/>
      <c r="P24" s="88"/>
      <c r="Q24" s="88"/>
      <c r="R24" s="88"/>
      <c r="S24" s="88"/>
      <c r="T24" s="88">
        <f>H24*I24*0.06</f>
        <v>31.5</v>
      </c>
      <c r="U24" s="64"/>
      <c r="V24" s="88"/>
      <c r="W24" s="125"/>
      <c r="X24" s="88"/>
      <c r="Y24" s="64"/>
      <c r="Z24" s="88"/>
      <c r="AA24" s="88"/>
      <c r="AB24" s="88"/>
      <c r="AC24" s="88"/>
      <c r="AD24" s="88"/>
      <c r="AE24" s="88"/>
      <c r="AF24" s="88"/>
      <c r="AG24" s="125"/>
      <c r="AH24" s="88"/>
      <c r="AI24" s="88">
        <f>T24*1.5</f>
        <v>47.25</v>
      </c>
      <c r="AJ24" s="88"/>
      <c r="AK24" s="88">
        <f>H24*I24+(H24+I24)*2*0.045+(H24+I24)*2*0.055*0.1</f>
        <v>531.1105</v>
      </c>
      <c r="AL24" s="88"/>
      <c r="AM24" s="88"/>
      <c r="AN24" s="88"/>
      <c r="AO24" s="88"/>
      <c r="AP24" s="77">
        <f>H24*2</f>
        <v>100</v>
      </c>
      <c r="AQ24" s="77">
        <f t="shared" si="11"/>
        <v>20</v>
      </c>
      <c r="AR24" s="77"/>
      <c r="AS24" s="77">
        <f>H24*2</f>
        <v>100</v>
      </c>
      <c r="AT24" s="65" t="s">
        <v>53</v>
      </c>
    </row>
    <row r="25" s="48" customFormat="1" ht="19.95" customHeight="1" spans="1:46">
      <c r="A25" s="63">
        <f t="shared" si="2"/>
        <v>18</v>
      </c>
      <c r="B25" s="67">
        <v>2088945</v>
      </c>
      <c r="C25" s="68" t="s">
        <v>44</v>
      </c>
      <c r="D25" s="67">
        <v>2089115</v>
      </c>
      <c r="E25" s="64" t="s">
        <v>45</v>
      </c>
      <c r="F25" s="64" t="s">
        <v>55</v>
      </c>
      <c r="G25" s="64" t="s">
        <v>52</v>
      </c>
      <c r="H25" s="64">
        <f t="shared" si="1"/>
        <v>170</v>
      </c>
      <c r="I25" s="64">
        <v>10.5</v>
      </c>
      <c r="J25" s="64"/>
      <c r="K25" s="123"/>
      <c r="L25" s="64"/>
      <c r="M25" s="64"/>
      <c r="N25" s="64"/>
      <c r="O25" s="88"/>
      <c r="P25" s="88"/>
      <c r="Q25" s="88"/>
      <c r="R25" s="88"/>
      <c r="S25" s="88"/>
      <c r="T25" s="88">
        <f>H25*I25*0.06</f>
        <v>107.1</v>
      </c>
      <c r="U25" s="64"/>
      <c r="V25" s="88"/>
      <c r="W25" s="125"/>
      <c r="X25" s="88"/>
      <c r="Y25" s="64"/>
      <c r="Z25" s="88"/>
      <c r="AA25" s="88"/>
      <c r="AB25" s="88"/>
      <c r="AC25" s="88"/>
      <c r="AD25" s="88"/>
      <c r="AE25" s="88"/>
      <c r="AF25" s="88"/>
      <c r="AG25" s="125"/>
      <c r="AH25" s="88"/>
      <c r="AI25" s="88">
        <f>T25*1.5</f>
        <v>160.65</v>
      </c>
      <c r="AJ25" s="88"/>
      <c r="AK25" s="88">
        <f>H25*I25+(H25+I25)*2*0.045+(H25+I25)*2*0.055*0.1</f>
        <v>1803.2305</v>
      </c>
      <c r="AL25" s="88"/>
      <c r="AM25" s="88"/>
      <c r="AN25" s="88"/>
      <c r="AO25" s="88"/>
      <c r="AP25" s="77">
        <f>H25*2</f>
        <v>340</v>
      </c>
      <c r="AQ25" s="77">
        <f t="shared" si="11"/>
        <v>68</v>
      </c>
      <c r="AR25" s="77"/>
      <c r="AS25" s="77">
        <f>H25*2</f>
        <v>340</v>
      </c>
      <c r="AT25" s="65" t="s">
        <v>53</v>
      </c>
    </row>
    <row r="26" s="48" customFormat="1" ht="19.95" customHeight="1" spans="1:46">
      <c r="A26" s="63">
        <f t="shared" si="2"/>
        <v>19</v>
      </c>
      <c r="B26" s="67">
        <v>2089690</v>
      </c>
      <c r="C26" s="68" t="s">
        <v>44</v>
      </c>
      <c r="D26" s="67">
        <v>2089740</v>
      </c>
      <c r="E26" s="64" t="s">
        <v>45</v>
      </c>
      <c r="F26" s="64" t="s">
        <v>55</v>
      </c>
      <c r="G26" s="64" t="s">
        <v>52</v>
      </c>
      <c r="H26" s="64">
        <f t="shared" si="1"/>
        <v>50</v>
      </c>
      <c r="I26" s="64">
        <v>10.5</v>
      </c>
      <c r="J26" s="64"/>
      <c r="K26" s="123"/>
      <c r="L26" s="64"/>
      <c r="M26" s="64"/>
      <c r="N26" s="64"/>
      <c r="O26" s="88"/>
      <c r="P26" s="88"/>
      <c r="Q26" s="88"/>
      <c r="R26" s="88"/>
      <c r="S26" s="88"/>
      <c r="T26" s="88">
        <f>H26*I26*0.06</f>
        <v>31.5</v>
      </c>
      <c r="U26" s="64"/>
      <c r="V26" s="88"/>
      <c r="W26" s="125"/>
      <c r="X26" s="88"/>
      <c r="Y26" s="64"/>
      <c r="Z26" s="88"/>
      <c r="AA26" s="88"/>
      <c r="AB26" s="88"/>
      <c r="AC26" s="88"/>
      <c r="AD26" s="88"/>
      <c r="AE26" s="88"/>
      <c r="AF26" s="88"/>
      <c r="AG26" s="125"/>
      <c r="AH26" s="88"/>
      <c r="AI26" s="88">
        <f>T26*1.5</f>
        <v>47.25</v>
      </c>
      <c r="AJ26" s="88"/>
      <c r="AK26" s="88">
        <f>H26*I26+(H26+I26)*2*0.045+(H26+I26)*2*0.055*0.1</f>
        <v>531.1105</v>
      </c>
      <c r="AL26" s="88"/>
      <c r="AM26" s="88"/>
      <c r="AN26" s="88"/>
      <c r="AO26" s="88"/>
      <c r="AP26" s="77">
        <f>H26*2</f>
        <v>100</v>
      </c>
      <c r="AQ26" s="77">
        <f t="shared" si="11"/>
        <v>20</v>
      </c>
      <c r="AR26" s="77"/>
      <c r="AS26" s="77">
        <f>H26*2</f>
        <v>100</v>
      </c>
      <c r="AT26" s="65" t="s">
        <v>53</v>
      </c>
    </row>
    <row r="27" s="48" customFormat="1" ht="19.95" customHeight="1" spans="1:46">
      <c r="A27" s="63">
        <f t="shared" si="2"/>
        <v>20</v>
      </c>
      <c r="B27" s="67">
        <v>2089820</v>
      </c>
      <c r="C27" s="68" t="s">
        <v>44</v>
      </c>
      <c r="D27" s="67">
        <v>2089870</v>
      </c>
      <c r="E27" s="64" t="s">
        <v>45</v>
      </c>
      <c r="F27" s="64" t="s">
        <v>55</v>
      </c>
      <c r="G27" s="64" t="s">
        <v>52</v>
      </c>
      <c r="H27" s="64">
        <f t="shared" si="1"/>
        <v>50</v>
      </c>
      <c r="I27" s="64">
        <v>10.5</v>
      </c>
      <c r="J27" s="64"/>
      <c r="K27" s="123"/>
      <c r="L27" s="64"/>
      <c r="M27" s="64"/>
      <c r="N27" s="64"/>
      <c r="O27" s="88"/>
      <c r="P27" s="88"/>
      <c r="Q27" s="88"/>
      <c r="R27" s="88"/>
      <c r="S27" s="88"/>
      <c r="T27" s="88">
        <f>H27*I27*0.06</f>
        <v>31.5</v>
      </c>
      <c r="U27" s="64"/>
      <c r="V27" s="88"/>
      <c r="W27" s="125"/>
      <c r="X27" s="88"/>
      <c r="Y27" s="64"/>
      <c r="Z27" s="88"/>
      <c r="AA27" s="88"/>
      <c r="AB27" s="88"/>
      <c r="AC27" s="88"/>
      <c r="AD27" s="88"/>
      <c r="AE27" s="88"/>
      <c r="AF27" s="88"/>
      <c r="AG27" s="125"/>
      <c r="AH27" s="88"/>
      <c r="AI27" s="88">
        <f>T27*1.5</f>
        <v>47.25</v>
      </c>
      <c r="AJ27" s="88"/>
      <c r="AK27" s="88">
        <f>H27*I27+(H27+I27)*2*0.045+(H27+I27)*2*0.055*0.1</f>
        <v>531.1105</v>
      </c>
      <c r="AL27" s="88"/>
      <c r="AM27" s="88"/>
      <c r="AN27" s="88"/>
      <c r="AO27" s="88"/>
      <c r="AP27" s="77">
        <f>H27*2</f>
        <v>100</v>
      </c>
      <c r="AQ27" s="77">
        <f t="shared" si="11"/>
        <v>20</v>
      </c>
      <c r="AR27" s="77"/>
      <c r="AS27" s="77">
        <f>H27*2</f>
        <v>100</v>
      </c>
      <c r="AT27" s="65" t="s">
        <v>53</v>
      </c>
    </row>
    <row r="28" s="48" customFormat="1" ht="19.95" customHeight="1" spans="1:46">
      <c r="A28" s="63">
        <f t="shared" si="2"/>
        <v>21</v>
      </c>
      <c r="B28" s="67">
        <v>2089920</v>
      </c>
      <c r="C28" s="68" t="s">
        <v>44</v>
      </c>
      <c r="D28" s="67">
        <v>2089970</v>
      </c>
      <c r="E28" s="64" t="s">
        <v>45</v>
      </c>
      <c r="F28" s="64" t="s">
        <v>55</v>
      </c>
      <c r="G28" s="64" t="s">
        <v>52</v>
      </c>
      <c r="H28" s="64">
        <f t="shared" si="1"/>
        <v>50</v>
      </c>
      <c r="I28" s="64">
        <v>10.5</v>
      </c>
      <c r="J28" s="64"/>
      <c r="K28" s="123"/>
      <c r="L28" s="64"/>
      <c r="M28" s="64"/>
      <c r="N28" s="64"/>
      <c r="O28" s="88"/>
      <c r="P28" s="88"/>
      <c r="Q28" s="88"/>
      <c r="R28" s="88"/>
      <c r="S28" s="88"/>
      <c r="T28" s="88">
        <f>H28*I28*0.06</f>
        <v>31.5</v>
      </c>
      <c r="U28" s="64"/>
      <c r="V28" s="88"/>
      <c r="W28" s="125"/>
      <c r="X28" s="88"/>
      <c r="Y28" s="64"/>
      <c r="Z28" s="88"/>
      <c r="AA28" s="88"/>
      <c r="AB28" s="88"/>
      <c r="AC28" s="88"/>
      <c r="AD28" s="88"/>
      <c r="AE28" s="88"/>
      <c r="AF28" s="88"/>
      <c r="AG28" s="125"/>
      <c r="AH28" s="88"/>
      <c r="AI28" s="88">
        <f>T28*1.5</f>
        <v>47.25</v>
      </c>
      <c r="AJ28" s="88"/>
      <c r="AK28" s="88">
        <f>H28*I28+(H28+I28)*2*0.045+(H28+I28)*2*0.055*0.1</f>
        <v>531.1105</v>
      </c>
      <c r="AL28" s="88"/>
      <c r="AM28" s="88"/>
      <c r="AN28" s="88"/>
      <c r="AO28" s="88"/>
      <c r="AP28" s="77">
        <f>H28*2</f>
        <v>100</v>
      </c>
      <c r="AQ28" s="77">
        <f t="shared" si="11"/>
        <v>20</v>
      </c>
      <c r="AR28" s="77"/>
      <c r="AS28" s="77">
        <f>H28*2</f>
        <v>100</v>
      </c>
      <c r="AT28" s="65" t="s">
        <v>53</v>
      </c>
    </row>
    <row r="29" s="48" customFormat="1" ht="19.95" customHeight="1" spans="1:46">
      <c r="A29" s="63">
        <f t="shared" si="2"/>
        <v>22</v>
      </c>
      <c r="B29" s="67">
        <v>2090135</v>
      </c>
      <c r="C29" s="68" t="s">
        <v>44</v>
      </c>
      <c r="D29" s="67">
        <v>2090335</v>
      </c>
      <c r="E29" s="64" t="s">
        <v>45</v>
      </c>
      <c r="F29" s="64" t="s">
        <v>48</v>
      </c>
      <c r="G29" s="64" t="s">
        <v>54</v>
      </c>
      <c r="H29" s="64">
        <f t="shared" si="1"/>
        <v>200</v>
      </c>
      <c r="I29" s="64">
        <v>3.75</v>
      </c>
      <c r="J29" s="64">
        <v>4</v>
      </c>
      <c r="K29" s="123">
        <f>H29*I29</f>
        <v>750</v>
      </c>
      <c r="L29" s="64"/>
      <c r="M29" s="64"/>
      <c r="N29" s="64"/>
      <c r="O29" s="88"/>
      <c r="P29" s="88"/>
      <c r="Q29" s="88"/>
      <c r="R29" s="88">
        <v>4</v>
      </c>
      <c r="S29" s="88">
        <f>K29*0.05</f>
        <v>37.5</v>
      </c>
      <c r="T29" s="88"/>
      <c r="U29" s="64">
        <v>4</v>
      </c>
      <c r="V29" s="88">
        <f>K29</f>
        <v>750</v>
      </c>
      <c r="W29" s="125"/>
      <c r="X29" s="88"/>
      <c r="Y29" s="64"/>
      <c r="Z29" s="88"/>
      <c r="AA29" s="88"/>
      <c r="AB29" s="88"/>
      <c r="AC29" s="88">
        <v>4</v>
      </c>
      <c r="AD29" s="88">
        <f>S29</f>
        <v>37.5</v>
      </c>
      <c r="AE29" s="88"/>
      <c r="AF29" s="88"/>
      <c r="AG29" s="88"/>
      <c r="AH29" s="88"/>
      <c r="AI29" s="88"/>
      <c r="AJ29" s="88"/>
      <c r="AK29" s="88">
        <f>K29+(H29+I29)*2*0.04+O29+(H29-4+I29-0.3)*0.06+S29</f>
        <v>815.767</v>
      </c>
      <c r="AL29" s="88">
        <f>H29*0.1</f>
        <v>20</v>
      </c>
      <c r="AM29" s="88">
        <f>AL29*0.5*1.1</f>
        <v>11</v>
      </c>
      <c r="AN29" s="88">
        <f>(H29+I29)*2</f>
        <v>407.5</v>
      </c>
      <c r="AO29" s="88"/>
      <c r="AP29" s="77">
        <f>H29</f>
        <v>200</v>
      </c>
      <c r="AQ29" s="77">
        <f t="shared" si="11"/>
        <v>80</v>
      </c>
      <c r="AR29" s="77"/>
      <c r="AS29" s="77"/>
      <c r="AT29" s="64"/>
    </row>
    <row r="30" s="48" customFormat="1" ht="19.95" customHeight="1" spans="1:46">
      <c r="A30" s="63">
        <f t="shared" si="2"/>
        <v>23</v>
      </c>
      <c r="B30" s="67">
        <v>2092420</v>
      </c>
      <c r="C30" s="68" t="s">
        <v>44</v>
      </c>
      <c r="D30" s="67">
        <v>2092470</v>
      </c>
      <c r="E30" s="64" t="s">
        <v>45</v>
      </c>
      <c r="F30" s="64" t="s">
        <v>55</v>
      </c>
      <c r="G30" s="64" t="s">
        <v>52</v>
      </c>
      <c r="H30" s="64">
        <f t="shared" si="1"/>
        <v>50</v>
      </c>
      <c r="I30" s="64">
        <v>10.5</v>
      </c>
      <c r="J30" s="64"/>
      <c r="K30" s="123"/>
      <c r="L30" s="64"/>
      <c r="M30" s="64"/>
      <c r="N30" s="64"/>
      <c r="O30" s="88"/>
      <c r="P30" s="88"/>
      <c r="Q30" s="88"/>
      <c r="R30" s="88"/>
      <c r="S30" s="88"/>
      <c r="T30" s="88">
        <f>H30*I30*0.06</f>
        <v>31.5</v>
      </c>
      <c r="U30" s="64"/>
      <c r="V30" s="88"/>
      <c r="W30" s="125"/>
      <c r="X30" s="88"/>
      <c r="Y30" s="64"/>
      <c r="Z30" s="88"/>
      <c r="AA30" s="88"/>
      <c r="AB30" s="88"/>
      <c r="AC30" s="88"/>
      <c r="AD30" s="88"/>
      <c r="AE30" s="88"/>
      <c r="AF30" s="88"/>
      <c r="AG30" s="125"/>
      <c r="AH30" s="88"/>
      <c r="AI30" s="88">
        <f>T30*1.5</f>
        <v>47.25</v>
      </c>
      <c r="AJ30" s="88"/>
      <c r="AK30" s="88">
        <f>H30*I30+(H30+I30)*2*0.045+(H30+I30)*2*0.055*0.1</f>
        <v>531.1105</v>
      </c>
      <c r="AL30" s="88"/>
      <c r="AM30" s="88"/>
      <c r="AN30" s="88"/>
      <c r="AO30" s="88"/>
      <c r="AP30" s="77">
        <f>H30*2</f>
        <v>100</v>
      </c>
      <c r="AQ30" s="77">
        <f t="shared" si="11"/>
        <v>20</v>
      </c>
      <c r="AR30" s="77"/>
      <c r="AS30" s="77">
        <f>H30*2</f>
        <v>100</v>
      </c>
      <c r="AT30" s="65" t="s">
        <v>56</v>
      </c>
    </row>
    <row r="31" s="48" customFormat="1" ht="19.95" customHeight="1" spans="1:46">
      <c r="A31" s="63">
        <f t="shared" si="2"/>
        <v>24</v>
      </c>
      <c r="B31" s="67">
        <v>2094705</v>
      </c>
      <c r="C31" s="68" t="s">
        <v>44</v>
      </c>
      <c r="D31" s="67">
        <v>2094755</v>
      </c>
      <c r="E31" s="64" t="s">
        <v>45</v>
      </c>
      <c r="F31" s="64" t="s">
        <v>55</v>
      </c>
      <c r="G31" s="64" t="s">
        <v>52</v>
      </c>
      <c r="H31" s="64">
        <f t="shared" si="1"/>
        <v>50</v>
      </c>
      <c r="I31" s="64">
        <v>10.5</v>
      </c>
      <c r="J31" s="64"/>
      <c r="K31" s="123"/>
      <c r="L31" s="124"/>
      <c r="M31" s="123"/>
      <c r="N31" s="64"/>
      <c r="O31" s="125"/>
      <c r="P31" s="125"/>
      <c r="Q31" s="125"/>
      <c r="R31" s="125"/>
      <c r="S31" s="125"/>
      <c r="T31" s="88">
        <f>H31*I31*0.06</f>
        <v>31.5</v>
      </c>
      <c r="U31" s="64"/>
      <c r="V31" s="88"/>
      <c r="W31" s="125"/>
      <c r="X31" s="88"/>
      <c r="Y31" s="64"/>
      <c r="Z31" s="88"/>
      <c r="AA31" s="88"/>
      <c r="AB31" s="88"/>
      <c r="AC31" s="88"/>
      <c r="AD31" s="88"/>
      <c r="AE31" s="88"/>
      <c r="AF31" s="88"/>
      <c r="AG31" s="125"/>
      <c r="AH31" s="88"/>
      <c r="AI31" s="88">
        <f>T31*1.5</f>
        <v>47.25</v>
      </c>
      <c r="AJ31" s="88"/>
      <c r="AK31" s="88">
        <f>H31*I31+(H31+I31)*2*0.045+(H31+I31)*2*0.055*0.1</f>
        <v>531.1105</v>
      </c>
      <c r="AL31" s="88"/>
      <c r="AM31" s="88"/>
      <c r="AN31" s="88"/>
      <c r="AO31" s="88"/>
      <c r="AP31" s="77">
        <f>H31*2</f>
        <v>100</v>
      </c>
      <c r="AQ31" s="77">
        <f t="shared" si="11"/>
        <v>20</v>
      </c>
      <c r="AR31" s="77"/>
      <c r="AS31" s="77">
        <f>H31*2</f>
        <v>100</v>
      </c>
      <c r="AT31" s="65" t="s">
        <v>56</v>
      </c>
    </row>
    <row r="32" s="50" customFormat="1" ht="19.95" customHeight="1" spans="1:46">
      <c r="A32" s="63">
        <f t="shared" si="2"/>
        <v>25</v>
      </c>
      <c r="B32" s="67">
        <v>2097400</v>
      </c>
      <c r="C32" s="68" t="s">
        <v>44</v>
      </c>
      <c r="D32" s="67">
        <v>2097810</v>
      </c>
      <c r="E32" s="64" t="s">
        <v>45</v>
      </c>
      <c r="F32" s="64" t="s">
        <v>48</v>
      </c>
      <c r="G32" s="64" t="s">
        <v>47</v>
      </c>
      <c r="H32" s="64">
        <f t="shared" si="1"/>
        <v>410</v>
      </c>
      <c r="I32" s="64">
        <v>3.75</v>
      </c>
      <c r="J32" s="64">
        <v>4</v>
      </c>
      <c r="K32" s="123">
        <f>H32*I32</f>
        <v>1537.5</v>
      </c>
      <c r="L32" s="64">
        <v>4</v>
      </c>
      <c r="M32" s="64">
        <f>(H32-4)*(I32-0.3)</f>
        <v>1400.7</v>
      </c>
      <c r="N32" s="64"/>
      <c r="O32" s="88"/>
      <c r="P32" s="88"/>
      <c r="Q32" s="88"/>
      <c r="R32" s="88">
        <v>5</v>
      </c>
      <c r="S32" s="88">
        <f>M32*0.05</f>
        <v>70.035</v>
      </c>
      <c r="T32" s="88"/>
      <c r="U32" s="64">
        <v>4</v>
      </c>
      <c r="V32" s="88">
        <f>K32</f>
        <v>1537.5</v>
      </c>
      <c r="W32" s="88">
        <v>4</v>
      </c>
      <c r="X32" s="88">
        <f>M32</f>
        <v>1400.7</v>
      </c>
      <c r="Y32" s="64"/>
      <c r="Z32" s="88"/>
      <c r="AA32" s="88"/>
      <c r="AB32" s="88"/>
      <c r="AC32" s="88">
        <v>5</v>
      </c>
      <c r="AD32" s="88">
        <f>S32</f>
        <v>70.035</v>
      </c>
      <c r="AE32" s="88"/>
      <c r="AF32" s="88"/>
      <c r="AG32" s="88"/>
      <c r="AH32" s="88"/>
      <c r="AI32" s="88"/>
      <c r="AJ32" s="88"/>
      <c r="AK32" s="88">
        <f>K32+(H32+I32)*2*0.04+O32+(H32-4+I32-0.3)*0.06+S32</f>
        <v>1665.202</v>
      </c>
      <c r="AL32" s="88">
        <f>H32*0.1</f>
        <v>41</v>
      </c>
      <c r="AM32" s="88">
        <f>AL32*0.5*1.1</f>
        <v>22.55</v>
      </c>
      <c r="AN32" s="88">
        <f>(H32+I32)*2</f>
        <v>827.5</v>
      </c>
      <c r="AO32" s="88">
        <f>(H32-4+I32-0.3)*2</f>
        <v>818.9</v>
      </c>
      <c r="AP32" s="77">
        <f>H32</f>
        <v>410</v>
      </c>
      <c r="AQ32" s="77">
        <f t="shared" si="11"/>
        <v>164</v>
      </c>
      <c r="AR32" s="77"/>
      <c r="AS32" s="77"/>
      <c r="AT32" s="64"/>
    </row>
    <row r="33" s="50" customFormat="1" ht="24.9" customHeight="1" spans="1:46">
      <c r="A33" s="63">
        <f t="shared" si="2"/>
        <v>26</v>
      </c>
      <c r="B33" s="67">
        <v>2097810</v>
      </c>
      <c r="C33" s="68" t="s">
        <v>44</v>
      </c>
      <c r="D33" s="67">
        <v>2098100</v>
      </c>
      <c r="E33" s="64" t="s">
        <v>45</v>
      </c>
      <c r="F33" s="64" t="s">
        <v>48</v>
      </c>
      <c r="G33" s="65" t="s">
        <v>49</v>
      </c>
      <c r="H33" s="64">
        <f t="shared" si="1"/>
        <v>290</v>
      </c>
      <c r="I33" s="64">
        <v>3.75</v>
      </c>
      <c r="J33" s="64">
        <v>4</v>
      </c>
      <c r="K33" s="123">
        <f>H33*I33</f>
        <v>1087.5</v>
      </c>
      <c r="L33" s="64"/>
      <c r="M33" s="64"/>
      <c r="N33" s="64">
        <v>6</v>
      </c>
      <c r="O33" s="88">
        <f>(H33-4)*(I33-0.3)</f>
        <v>986.7</v>
      </c>
      <c r="P33" s="88"/>
      <c r="Q33" s="88"/>
      <c r="R33" s="88"/>
      <c r="S33" s="88"/>
      <c r="T33" s="88"/>
      <c r="U33" s="64">
        <v>4</v>
      </c>
      <c r="V33" s="88">
        <f>K33</f>
        <v>1087.5</v>
      </c>
      <c r="W33" s="125"/>
      <c r="X33" s="88"/>
      <c r="Y33" s="64">
        <v>6</v>
      </c>
      <c r="Z33" s="88">
        <f>O33</f>
        <v>986.7</v>
      </c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>
        <f>K33+(H33+I33)*2*0.04+O33+(H33-4+I33-0.3)*0.06+S33</f>
        <v>2115.067</v>
      </c>
      <c r="AL33" s="88"/>
      <c r="AM33" s="88"/>
      <c r="AN33" s="88">
        <f>(H33+I33)*2</f>
        <v>587.5</v>
      </c>
      <c r="AO33" s="88">
        <f>(H33-4+I33-0.3)*2</f>
        <v>578.9</v>
      </c>
      <c r="AP33" s="77">
        <f>H33</f>
        <v>290</v>
      </c>
      <c r="AQ33" s="77">
        <f t="shared" si="11"/>
        <v>116</v>
      </c>
      <c r="AR33" s="77"/>
      <c r="AS33" s="77"/>
      <c r="AT33" s="64" t="s">
        <v>57</v>
      </c>
    </row>
    <row r="34" s="50" customFormat="1" ht="19.75" customHeight="1" spans="1:46">
      <c r="A34" s="63">
        <f t="shared" si="2"/>
        <v>27</v>
      </c>
      <c r="B34" s="67">
        <v>2098530</v>
      </c>
      <c r="C34" s="68" t="s">
        <v>44</v>
      </c>
      <c r="D34" s="67">
        <v>2098910</v>
      </c>
      <c r="E34" s="64" t="s">
        <v>45</v>
      </c>
      <c r="F34" s="64" t="s">
        <v>48</v>
      </c>
      <c r="G34" s="64" t="s">
        <v>47</v>
      </c>
      <c r="H34" s="64">
        <f t="shared" si="1"/>
        <v>380</v>
      </c>
      <c r="I34" s="64">
        <v>3.75</v>
      </c>
      <c r="J34" s="64">
        <v>4</v>
      </c>
      <c r="K34" s="123">
        <f>H34*I34</f>
        <v>1425</v>
      </c>
      <c r="L34" s="64">
        <v>4</v>
      </c>
      <c r="M34" s="64">
        <f>(H34-4)*(I34-0.3)</f>
        <v>1297.2</v>
      </c>
      <c r="N34" s="64"/>
      <c r="O34" s="88"/>
      <c r="P34" s="88"/>
      <c r="Q34" s="88"/>
      <c r="R34" s="88">
        <v>5</v>
      </c>
      <c r="S34" s="88">
        <f>M34*0.05</f>
        <v>64.86</v>
      </c>
      <c r="T34" s="88"/>
      <c r="U34" s="64">
        <v>4</v>
      </c>
      <c r="V34" s="88">
        <f>K34</f>
        <v>1425</v>
      </c>
      <c r="W34" s="88">
        <v>4</v>
      </c>
      <c r="X34" s="88">
        <f>M34</f>
        <v>1297.2</v>
      </c>
      <c r="Y34" s="64"/>
      <c r="Z34" s="88"/>
      <c r="AA34" s="88"/>
      <c r="AB34" s="88"/>
      <c r="AC34" s="88">
        <v>5</v>
      </c>
      <c r="AD34" s="88">
        <f t="shared" ref="AD34:AD35" si="12">S34</f>
        <v>64.86</v>
      </c>
      <c r="AE34" s="88"/>
      <c r="AF34" s="88"/>
      <c r="AG34" s="88"/>
      <c r="AH34" s="88"/>
      <c r="AI34" s="88"/>
      <c r="AJ34" s="88"/>
      <c r="AK34" s="88">
        <f>K34+(H34+I34)*2*0.04+O34+(H34-4+I34-0.3)*0.06+S34</f>
        <v>1543.327</v>
      </c>
      <c r="AL34" s="88">
        <f>H34*0.1</f>
        <v>38</v>
      </c>
      <c r="AM34" s="88">
        <f>AL34*0.5*1.1</f>
        <v>20.9</v>
      </c>
      <c r="AN34" s="88">
        <f>(H34+I34)*2</f>
        <v>767.5</v>
      </c>
      <c r="AO34" s="88">
        <f>(H34-4+I34-0.3)*2</f>
        <v>758.9</v>
      </c>
      <c r="AP34" s="77">
        <f>H34</f>
        <v>380</v>
      </c>
      <c r="AQ34" s="77">
        <f t="shared" si="11"/>
        <v>152</v>
      </c>
      <c r="AR34" s="77"/>
      <c r="AS34" s="77"/>
      <c r="AT34" s="64"/>
    </row>
    <row r="35" s="50" customFormat="1" ht="19.95" customHeight="1" spans="1:46">
      <c r="A35" s="63">
        <f t="shared" si="2"/>
        <v>28</v>
      </c>
      <c r="B35" s="67">
        <v>2099650</v>
      </c>
      <c r="C35" s="68" t="s">
        <v>44</v>
      </c>
      <c r="D35" s="67">
        <v>2099850</v>
      </c>
      <c r="E35" s="64" t="s">
        <v>45</v>
      </c>
      <c r="F35" s="64" t="s">
        <v>48</v>
      </c>
      <c r="G35" s="64" t="s">
        <v>47</v>
      </c>
      <c r="H35" s="64">
        <f t="shared" si="1"/>
        <v>200</v>
      </c>
      <c r="I35" s="64">
        <v>3.75</v>
      </c>
      <c r="J35" s="64">
        <v>4</v>
      </c>
      <c r="K35" s="123">
        <f>H35*I35</f>
        <v>750</v>
      </c>
      <c r="L35" s="64">
        <v>4</v>
      </c>
      <c r="M35" s="64">
        <f>(H35-4)*(I35-0.3)</f>
        <v>676.2</v>
      </c>
      <c r="N35" s="64"/>
      <c r="O35" s="88"/>
      <c r="P35" s="88"/>
      <c r="Q35" s="88"/>
      <c r="R35" s="88">
        <v>5</v>
      </c>
      <c r="S35" s="88">
        <f>M35*0.05</f>
        <v>33.81</v>
      </c>
      <c r="T35" s="88"/>
      <c r="U35" s="64">
        <v>4</v>
      </c>
      <c r="V35" s="88">
        <f>K35</f>
        <v>750</v>
      </c>
      <c r="W35" s="88">
        <v>4</v>
      </c>
      <c r="X35" s="88">
        <f>M35</f>
        <v>676.2</v>
      </c>
      <c r="Y35" s="64"/>
      <c r="Z35" s="88"/>
      <c r="AA35" s="88"/>
      <c r="AB35" s="88"/>
      <c r="AC35" s="88">
        <v>5</v>
      </c>
      <c r="AD35" s="88">
        <f t="shared" si="12"/>
        <v>33.81</v>
      </c>
      <c r="AE35" s="88"/>
      <c r="AF35" s="88"/>
      <c r="AG35" s="88"/>
      <c r="AH35" s="88"/>
      <c r="AI35" s="88"/>
      <c r="AJ35" s="88"/>
      <c r="AK35" s="88">
        <f>K35+(H35+I35)*2*0.04+O35+(H35-4+I35-0.3)*0.06+S35</f>
        <v>812.077</v>
      </c>
      <c r="AL35" s="88">
        <f>H35*0.1</f>
        <v>20</v>
      </c>
      <c r="AM35" s="88">
        <f>AL35*0.5*1.1</f>
        <v>11</v>
      </c>
      <c r="AN35" s="88">
        <f>(H35+I35)*2</f>
        <v>407.5</v>
      </c>
      <c r="AO35" s="88">
        <f>(H35-4+I35-0.3)*2</f>
        <v>398.9</v>
      </c>
      <c r="AP35" s="77">
        <f>H35</f>
        <v>200</v>
      </c>
      <c r="AQ35" s="77">
        <f t="shared" si="11"/>
        <v>80</v>
      </c>
      <c r="AR35" s="77"/>
      <c r="AS35" s="77"/>
      <c r="AT35" s="64"/>
    </row>
    <row r="36" s="50" customFormat="1" ht="25.1" customHeight="1" spans="1:46">
      <c r="A36" s="63">
        <f t="shared" si="2"/>
        <v>29</v>
      </c>
      <c r="B36" s="67">
        <v>2101440</v>
      </c>
      <c r="C36" s="68" t="s">
        <v>44</v>
      </c>
      <c r="D36" s="67">
        <v>2101490</v>
      </c>
      <c r="E36" s="64" t="s">
        <v>45</v>
      </c>
      <c r="F36" s="64" t="s">
        <v>55</v>
      </c>
      <c r="G36" s="64" t="s">
        <v>52</v>
      </c>
      <c r="H36" s="64">
        <f t="shared" si="1"/>
        <v>50</v>
      </c>
      <c r="I36" s="64">
        <v>21</v>
      </c>
      <c r="J36" s="64"/>
      <c r="K36" s="123"/>
      <c r="L36" s="64"/>
      <c r="M36" s="64"/>
      <c r="N36" s="64"/>
      <c r="O36" s="88"/>
      <c r="P36" s="88"/>
      <c r="Q36" s="88"/>
      <c r="R36" s="88"/>
      <c r="S36" s="88"/>
      <c r="T36" s="88">
        <f>H36*I36*0.06</f>
        <v>63</v>
      </c>
      <c r="U36" s="64"/>
      <c r="V36" s="88"/>
      <c r="W36" s="125"/>
      <c r="X36" s="88"/>
      <c r="Y36" s="64"/>
      <c r="Z36" s="88"/>
      <c r="AA36" s="88"/>
      <c r="AB36" s="88"/>
      <c r="AC36" s="88"/>
      <c r="AD36" s="88"/>
      <c r="AE36" s="88"/>
      <c r="AF36" s="88"/>
      <c r="AG36" s="125"/>
      <c r="AH36" s="88"/>
      <c r="AI36" s="88">
        <f>T36*1.5</f>
        <v>94.5</v>
      </c>
      <c r="AJ36" s="88"/>
      <c r="AK36" s="88">
        <f>H36*I36+(H36+I36)*2*0.045+(H36+I36)*2*0.055*0.1</f>
        <v>1057.171</v>
      </c>
      <c r="AL36" s="88"/>
      <c r="AM36" s="88"/>
      <c r="AN36" s="88"/>
      <c r="AO36" s="88"/>
      <c r="AP36" s="77">
        <f>H36*2</f>
        <v>100</v>
      </c>
      <c r="AQ36" s="77">
        <f>H36/15*6*3</f>
        <v>60</v>
      </c>
      <c r="AR36" s="77"/>
      <c r="AS36" s="77">
        <f>H36*2</f>
        <v>100</v>
      </c>
      <c r="AT36" s="65" t="s">
        <v>53</v>
      </c>
    </row>
    <row r="37" s="50" customFormat="1" ht="19.95" customHeight="1" spans="1:46">
      <c r="A37" s="63">
        <f t="shared" si="2"/>
        <v>30</v>
      </c>
      <c r="B37" s="67">
        <v>2102510</v>
      </c>
      <c r="C37" s="68" t="s">
        <v>44</v>
      </c>
      <c r="D37" s="67">
        <v>2102850</v>
      </c>
      <c r="E37" s="64" t="s">
        <v>45</v>
      </c>
      <c r="F37" s="64" t="s">
        <v>46</v>
      </c>
      <c r="G37" s="64" t="s">
        <v>54</v>
      </c>
      <c r="H37" s="64">
        <f t="shared" si="1"/>
        <v>340</v>
      </c>
      <c r="I37" s="64">
        <v>7.5</v>
      </c>
      <c r="J37" s="64">
        <v>4</v>
      </c>
      <c r="K37" s="123">
        <f>H37*I37</f>
        <v>2550</v>
      </c>
      <c r="L37" s="64"/>
      <c r="M37" s="64"/>
      <c r="N37" s="64"/>
      <c r="O37" s="88"/>
      <c r="P37" s="88"/>
      <c r="Q37" s="88"/>
      <c r="R37" s="88">
        <v>4</v>
      </c>
      <c r="S37" s="88">
        <f>K37*0.05</f>
        <v>127.5</v>
      </c>
      <c r="T37" s="88"/>
      <c r="U37" s="64">
        <v>4</v>
      </c>
      <c r="V37" s="88">
        <f>K37</f>
        <v>2550</v>
      </c>
      <c r="W37" s="125"/>
      <c r="X37" s="88"/>
      <c r="Y37" s="64"/>
      <c r="Z37" s="88"/>
      <c r="AA37" s="88"/>
      <c r="AB37" s="88"/>
      <c r="AC37" s="88">
        <v>4</v>
      </c>
      <c r="AD37" s="88">
        <f t="shared" ref="AD37:AD39" si="13">S37</f>
        <v>127.5</v>
      </c>
      <c r="AE37" s="88"/>
      <c r="AF37" s="88"/>
      <c r="AG37" s="88"/>
      <c r="AH37" s="88"/>
      <c r="AI37" s="88"/>
      <c r="AJ37" s="88"/>
      <c r="AK37" s="88">
        <f>K37+(H37+I37)*2*0.04+O37+(H37-4+I37-0.3)*0.06+S37</f>
        <v>2725.892</v>
      </c>
      <c r="AL37" s="88">
        <f>H37*0.1</f>
        <v>34</v>
      </c>
      <c r="AM37" s="88">
        <f>AL37*0.5*1.1</f>
        <v>18.7</v>
      </c>
      <c r="AN37" s="88">
        <f>(H37+I37)*2</f>
        <v>695</v>
      </c>
      <c r="AO37" s="88"/>
      <c r="AP37" s="77">
        <f>H37</f>
        <v>340</v>
      </c>
      <c r="AQ37" s="77">
        <f>H37/15*6*2</f>
        <v>272</v>
      </c>
      <c r="AR37" s="77"/>
      <c r="AS37" s="77"/>
      <c r="AT37" s="65"/>
    </row>
    <row r="38" s="50" customFormat="1" ht="25.1" customHeight="1" spans="1:46">
      <c r="A38" s="63">
        <f t="shared" si="2"/>
        <v>31</v>
      </c>
      <c r="B38" s="67">
        <v>2104020</v>
      </c>
      <c r="C38" s="68" t="s">
        <v>44</v>
      </c>
      <c r="D38" s="67">
        <v>2104220</v>
      </c>
      <c r="E38" s="64" t="s">
        <v>45</v>
      </c>
      <c r="F38" s="64" t="s">
        <v>46</v>
      </c>
      <c r="G38" s="64" t="s">
        <v>54</v>
      </c>
      <c r="H38" s="64">
        <f t="shared" si="1"/>
        <v>200</v>
      </c>
      <c r="I38" s="64">
        <v>7.5</v>
      </c>
      <c r="J38" s="64">
        <v>4</v>
      </c>
      <c r="K38" s="123">
        <f>H38*I38</f>
        <v>1500</v>
      </c>
      <c r="L38" s="64"/>
      <c r="M38" s="64"/>
      <c r="N38" s="64"/>
      <c r="O38" s="88"/>
      <c r="P38" s="88"/>
      <c r="Q38" s="88"/>
      <c r="R38" s="88">
        <v>4</v>
      </c>
      <c r="S38" s="88">
        <f>K38*0.05</f>
        <v>75</v>
      </c>
      <c r="T38" s="88"/>
      <c r="U38" s="64">
        <v>4</v>
      </c>
      <c r="V38" s="88">
        <f>K38</f>
        <v>1500</v>
      </c>
      <c r="W38" s="125"/>
      <c r="X38" s="88"/>
      <c r="Y38" s="64"/>
      <c r="Z38" s="88"/>
      <c r="AA38" s="88"/>
      <c r="AB38" s="88"/>
      <c r="AC38" s="88">
        <v>4</v>
      </c>
      <c r="AD38" s="88">
        <f t="shared" si="13"/>
        <v>75</v>
      </c>
      <c r="AE38" s="88"/>
      <c r="AF38" s="88"/>
      <c r="AG38" s="88"/>
      <c r="AH38" s="88"/>
      <c r="AI38" s="88"/>
      <c r="AJ38" s="88"/>
      <c r="AK38" s="88">
        <f>K38+(H38+I38)*2*0.04+O38+(H38-4+I38-0.3)*0.06+S38</f>
        <v>1603.792</v>
      </c>
      <c r="AL38" s="88">
        <f>H38*0.1</f>
        <v>20</v>
      </c>
      <c r="AM38" s="88">
        <f>AL38*0.5*1.1</f>
        <v>11</v>
      </c>
      <c r="AN38" s="88">
        <f>(H38+I38)*2</f>
        <v>415</v>
      </c>
      <c r="AO38" s="88"/>
      <c r="AP38" s="77">
        <f>H38</f>
        <v>200</v>
      </c>
      <c r="AQ38" s="77">
        <f>H38/15*6*2</f>
        <v>160</v>
      </c>
      <c r="AR38" s="77"/>
      <c r="AS38" s="77"/>
      <c r="AT38" s="65"/>
    </row>
    <row r="39" s="50" customFormat="1" ht="19.95" customHeight="1" spans="1:46">
      <c r="A39" s="63">
        <f t="shared" si="2"/>
        <v>32</v>
      </c>
      <c r="B39" s="67">
        <v>2104600</v>
      </c>
      <c r="C39" s="68" t="s">
        <v>44</v>
      </c>
      <c r="D39" s="67">
        <v>2105090</v>
      </c>
      <c r="E39" s="64" t="s">
        <v>45</v>
      </c>
      <c r="F39" s="64" t="s">
        <v>46</v>
      </c>
      <c r="G39" s="64" t="s">
        <v>54</v>
      </c>
      <c r="H39" s="64">
        <f t="shared" si="1"/>
        <v>490</v>
      </c>
      <c r="I39" s="64">
        <v>7.5</v>
      </c>
      <c r="J39" s="64">
        <v>4</v>
      </c>
      <c r="K39" s="123">
        <f>H39*I39</f>
        <v>3675</v>
      </c>
      <c r="L39" s="64"/>
      <c r="M39" s="64"/>
      <c r="N39" s="64"/>
      <c r="O39" s="88"/>
      <c r="P39" s="88"/>
      <c r="Q39" s="88"/>
      <c r="R39" s="88">
        <v>4</v>
      </c>
      <c r="S39" s="88">
        <f>K39*0.05</f>
        <v>183.75</v>
      </c>
      <c r="T39" s="88"/>
      <c r="U39" s="64">
        <v>4</v>
      </c>
      <c r="V39" s="88">
        <f>K39</f>
        <v>3675</v>
      </c>
      <c r="W39" s="125"/>
      <c r="X39" s="88"/>
      <c r="Y39" s="64"/>
      <c r="Z39" s="88"/>
      <c r="AA39" s="88"/>
      <c r="AB39" s="88"/>
      <c r="AC39" s="88">
        <v>4</v>
      </c>
      <c r="AD39" s="88">
        <f t="shared" si="13"/>
        <v>183.75</v>
      </c>
      <c r="AE39" s="88"/>
      <c r="AF39" s="88"/>
      <c r="AG39" s="88"/>
      <c r="AH39" s="88"/>
      <c r="AI39" s="88"/>
      <c r="AJ39" s="88"/>
      <c r="AK39" s="88">
        <f>K39+(H39+I39)*2*0.04+O39+(H39-4+I39-0.3)*0.06+S39</f>
        <v>3928.142</v>
      </c>
      <c r="AL39" s="88">
        <f>H39*0.1</f>
        <v>49</v>
      </c>
      <c r="AM39" s="88">
        <f>AL39*0.5*1.1</f>
        <v>26.95</v>
      </c>
      <c r="AN39" s="88">
        <f>(H39+I39)*2</f>
        <v>995</v>
      </c>
      <c r="AO39" s="88"/>
      <c r="AP39" s="77">
        <f>H39</f>
        <v>490</v>
      </c>
      <c r="AQ39" s="77">
        <f>H39/15*6*2</f>
        <v>392</v>
      </c>
      <c r="AR39" s="77"/>
      <c r="AS39" s="77"/>
      <c r="AT39" s="65"/>
    </row>
    <row r="40" s="48" customFormat="1" ht="25.1" customHeight="1" spans="1:46">
      <c r="A40" s="63">
        <f t="shared" si="2"/>
        <v>33</v>
      </c>
      <c r="B40" s="67">
        <v>2105840</v>
      </c>
      <c r="C40" s="68" t="s">
        <v>44</v>
      </c>
      <c r="D40" s="67">
        <v>2105890</v>
      </c>
      <c r="E40" s="64" t="s">
        <v>45</v>
      </c>
      <c r="F40" s="64" t="s">
        <v>55</v>
      </c>
      <c r="G40" s="64" t="s">
        <v>52</v>
      </c>
      <c r="H40" s="64">
        <f t="shared" si="1"/>
        <v>50</v>
      </c>
      <c r="I40" s="64">
        <v>18</v>
      </c>
      <c r="J40" s="64"/>
      <c r="K40" s="123"/>
      <c r="L40" s="64"/>
      <c r="M40" s="64"/>
      <c r="N40" s="64"/>
      <c r="O40" s="88"/>
      <c r="P40" s="88"/>
      <c r="Q40" s="88"/>
      <c r="R40" s="88"/>
      <c r="S40" s="88"/>
      <c r="T40" s="88">
        <f>H40*I40*0.06</f>
        <v>54</v>
      </c>
      <c r="U40" s="64"/>
      <c r="V40" s="88"/>
      <c r="W40" s="125"/>
      <c r="X40" s="88"/>
      <c r="Y40" s="64"/>
      <c r="Z40" s="88"/>
      <c r="AA40" s="88"/>
      <c r="AB40" s="88"/>
      <c r="AC40" s="88"/>
      <c r="AD40" s="88"/>
      <c r="AE40" s="88"/>
      <c r="AF40" s="88"/>
      <c r="AG40" s="125"/>
      <c r="AH40" s="88"/>
      <c r="AI40" s="88">
        <f>T40*1.5</f>
        <v>81</v>
      </c>
      <c r="AJ40" s="88"/>
      <c r="AK40" s="88">
        <f>H40*I40+(H40+I40)*2*0.045+(H40+I40)*2*0.055*0.1</f>
        <v>906.868</v>
      </c>
      <c r="AL40" s="88"/>
      <c r="AM40" s="88"/>
      <c r="AN40" s="88"/>
      <c r="AO40" s="88"/>
      <c r="AP40" s="77">
        <f>H40*2</f>
        <v>100</v>
      </c>
      <c r="AQ40" s="77">
        <f>H40/15*6*3</f>
        <v>60</v>
      </c>
      <c r="AR40" s="77"/>
      <c r="AS40" s="77">
        <f>H40*2</f>
        <v>100</v>
      </c>
      <c r="AT40" s="65" t="s">
        <v>53</v>
      </c>
    </row>
    <row r="41" s="48" customFormat="1" ht="19.95" customHeight="1" spans="1:46">
      <c r="A41" s="63">
        <f t="shared" si="2"/>
        <v>34</v>
      </c>
      <c r="B41" s="67">
        <v>2106690</v>
      </c>
      <c r="C41" s="68" t="s">
        <v>44</v>
      </c>
      <c r="D41" s="67">
        <v>2106740</v>
      </c>
      <c r="E41" s="64" t="s">
        <v>45</v>
      </c>
      <c r="F41" s="64" t="s">
        <v>55</v>
      </c>
      <c r="G41" s="64" t="s">
        <v>52</v>
      </c>
      <c r="H41" s="64">
        <f t="shared" si="1"/>
        <v>50</v>
      </c>
      <c r="I41" s="64">
        <v>18</v>
      </c>
      <c r="J41" s="64"/>
      <c r="K41" s="123"/>
      <c r="L41" s="64"/>
      <c r="M41" s="64"/>
      <c r="N41" s="64"/>
      <c r="O41" s="88"/>
      <c r="P41" s="88"/>
      <c r="Q41" s="88"/>
      <c r="R41" s="88"/>
      <c r="S41" s="88"/>
      <c r="T41" s="88">
        <f>H41*I41*0.06</f>
        <v>54</v>
      </c>
      <c r="U41" s="64"/>
      <c r="V41" s="88"/>
      <c r="W41" s="125"/>
      <c r="X41" s="88"/>
      <c r="Y41" s="64"/>
      <c r="Z41" s="88"/>
      <c r="AA41" s="88"/>
      <c r="AB41" s="88"/>
      <c r="AC41" s="88"/>
      <c r="AD41" s="88"/>
      <c r="AE41" s="88"/>
      <c r="AF41" s="88"/>
      <c r="AG41" s="125"/>
      <c r="AH41" s="88"/>
      <c r="AI41" s="88">
        <f>T41*1.5</f>
        <v>81</v>
      </c>
      <c r="AJ41" s="88"/>
      <c r="AK41" s="88">
        <f>H41*I41+(H41+I41)*2*0.045+(H41+I41)*2*0.055*0.1</f>
        <v>906.868</v>
      </c>
      <c r="AL41" s="88"/>
      <c r="AM41" s="88"/>
      <c r="AN41" s="88"/>
      <c r="AO41" s="88"/>
      <c r="AP41" s="77">
        <f>H41*2</f>
        <v>100</v>
      </c>
      <c r="AQ41" s="77">
        <f>H41/15*6*3</f>
        <v>60</v>
      </c>
      <c r="AR41" s="77"/>
      <c r="AS41" s="77">
        <f>H41*2</f>
        <v>100</v>
      </c>
      <c r="AT41" s="65" t="s">
        <v>53</v>
      </c>
    </row>
    <row r="42" s="48" customFormat="1" ht="19.95" customHeight="1" spans="1:46">
      <c r="A42" s="63">
        <f t="shared" si="2"/>
        <v>35</v>
      </c>
      <c r="B42" s="67">
        <v>2111010</v>
      </c>
      <c r="C42" s="68" t="s">
        <v>44</v>
      </c>
      <c r="D42" s="67">
        <v>2111210</v>
      </c>
      <c r="E42" s="64" t="s">
        <v>45</v>
      </c>
      <c r="F42" s="64" t="s">
        <v>46</v>
      </c>
      <c r="G42" s="64" t="s">
        <v>54</v>
      </c>
      <c r="H42" s="64">
        <f t="shared" si="1"/>
        <v>200</v>
      </c>
      <c r="I42" s="64">
        <v>7.5</v>
      </c>
      <c r="J42" s="64">
        <v>4</v>
      </c>
      <c r="K42" s="123">
        <f>H42*I42</f>
        <v>1500</v>
      </c>
      <c r="L42" s="64"/>
      <c r="M42" s="64"/>
      <c r="N42" s="64"/>
      <c r="O42" s="88"/>
      <c r="P42" s="88"/>
      <c r="Q42" s="88"/>
      <c r="R42" s="88">
        <v>4</v>
      </c>
      <c r="S42" s="88">
        <f>K42*0.05</f>
        <v>75</v>
      </c>
      <c r="T42" s="88"/>
      <c r="U42" s="64">
        <v>4</v>
      </c>
      <c r="V42" s="88">
        <f>K42</f>
        <v>1500</v>
      </c>
      <c r="W42" s="125"/>
      <c r="X42" s="88"/>
      <c r="Y42" s="64"/>
      <c r="Z42" s="88"/>
      <c r="AA42" s="88"/>
      <c r="AB42" s="88"/>
      <c r="AC42" s="88">
        <v>4</v>
      </c>
      <c r="AD42" s="88">
        <f>S42</f>
        <v>75</v>
      </c>
      <c r="AE42" s="88"/>
      <c r="AF42" s="88"/>
      <c r="AG42" s="88"/>
      <c r="AH42" s="88"/>
      <c r="AI42" s="88"/>
      <c r="AJ42" s="88"/>
      <c r="AK42" s="88">
        <f>K42+(H42+I42)*2*0.04+O42+(H42-4+I42-0.3)*0.06+S42</f>
        <v>1603.792</v>
      </c>
      <c r="AL42" s="88">
        <f>H42*0.1</f>
        <v>20</v>
      </c>
      <c r="AM42" s="88">
        <f>AL42*0.5*1.1</f>
        <v>11</v>
      </c>
      <c r="AN42" s="88">
        <f>(H42+I42)*2</f>
        <v>415</v>
      </c>
      <c r="AO42" s="88"/>
      <c r="AP42" s="77">
        <f>H42</f>
        <v>200</v>
      </c>
      <c r="AQ42" s="77">
        <f>H42/15*6</f>
        <v>80</v>
      </c>
      <c r="AR42" s="77"/>
      <c r="AS42" s="77"/>
      <c r="AT42" s="64"/>
    </row>
    <row r="43" s="48" customFormat="1" ht="25.1" customHeight="1" spans="1:46">
      <c r="A43" s="63">
        <f t="shared" si="2"/>
        <v>36</v>
      </c>
      <c r="B43" s="67">
        <v>2111600</v>
      </c>
      <c r="C43" s="68" t="s">
        <v>44</v>
      </c>
      <c r="D43" s="67">
        <v>2111650</v>
      </c>
      <c r="E43" s="64" t="s">
        <v>45</v>
      </c>
      <c r="F43" s="64" t="s">
        <v>55</v>
      </c>
      <c r="G43" s="64" t="s">
        <v>52</v>
      </c>
      <c r="H43" s="64">
        <f t="shared" si="1"/>
        <v>50</v>
      </c>
      <c r="I43" s="64">
        <v>18</v>
      </c>
      <c r="J43" s="64"/>
      <c r="K43" s="123"/>
      <c r="L43" s="64"/>
      <c r="M43" s="64"/>
      <c r="N43" s="64"/>
      <c r="O43" s="88"/>
      <c r="P43" s="88"/>
      <c r="Q43" s="88"/>
      <c r="R43" s="88"/>
      <c r="S43" s="88"/>
      <c r="T43" s="88">
        <f t="shared" ref="T43:T54" si="14">H43*I43*0.06</f>
        <v>54</v>
      </c>
      <c r="U43" s="64"/>
      <c r="V43" s="88"/>
      <c r="W43" s="125"/>
      <c r="X43" s="88"/>
      <c r="Y43" s="64"/>
      <c r="Z43" s="88"/>
      <c r="AA43" s="88"/>
      <c r="AB43" s="88"/>
      <c r="AC43" s="88"/>
      <c r="AD43" s="88"/>
      <c r="AE43" s="88"/>
      <c r="AF43" s="88"/>
      <c r="AG43" s="125"/>
      <c r="AH43" s="88"/>
      <c r="AI43" s="88">
        <f t="shared" ref="AI43:AI54" si="15">T43*1.5</f>
        <v>81</v>
      </c>
      <c r="AJ43" s="88"/>
      <c r="AK43" s="88">
        <f t="shared" ref="AK43:AK54" si="16">H43*I43+(H43+I43)*2*0.045+(H43+I43)*2*0.055*0.1</f>
        <v>906.868</v>
      </c>
      <c r="AL43" s="88"/>
      <c r="AM43" s="88"/>
      <c r="AN43" s="88"/>
      <c r="AO43" s="88"/>
      <c r="AP43" s="77">
        <f t="shared" ref="AP43:AP54" si="17">H43*2</f>
        <v>100</v>
      </c>
      <c r="AQ43" s="77">
        <f t="shared" ref="AQ43:AQ54" si="18">H43/15*6*3</f>
        <v>60</v>
      </c>
      <c r="AR43" s="77"/>
      <c r="AS43" s="77">
        <f t="shared" ref="AS43:AS54" si="19">H43*2</f>
        <v>100</v>
      </c>
      <c r="AT43" s="65" t="s">
        <v>53</v>
      </c>
    </row>
    <row r="44" s="48" customFormat="1" ht="19.95" customHeight="1" spans="1:46">
      <c r="A44" s="63">
        <f t="shared" si="2"/>
        <v>37</v>
      </c>
      <c r="B44" s="67">
        <v>2117895</v>
      </c>
      <c r="C44" s="68" t="s">
        <v>44</v>
      </c>
      <c r="D44" s="67">
        <v>2117945</v>
      </c>
      <c r="E44" s="64" t="s">
        <v>45</v>
      </c>
      <c r="F44" s="64" t="s">
        <v>55</v>
      </c>
      <c r="G44" s="64" t="s">
        <v>52</v>
      </c>
      <c r="H44" s="64">
        <f t="shared" si="1"/>
        <v>50</v>
      </c>
      <c r="I44" s="64">
        <v>18</v>
      </c>
      <c r="J44" s="64"/>
      <c r="K44" s="123"/>
      <c r="L44" s="64"/>
      <c r="M44" s="64"/>
      <c r="N44" s="64"/>
      <c r="O44" s="88"/>
      <c r="P44" s="88"/>
      <c r="Q44" s="88"/>
      <c r="R44" s="88"/>
      <c r="S44" s="88"/>
      <c r="T44" s="88">
        <f t="shared" si="14"/>
        <v>54</v>
      </c>
      <c r="U44" s="64"/>
      <c r="V44" s="88"/>
      <c r="W44" s="125"/>
      <c r="X44" s="88"/>
      <c r="Y44" s="64"/>
      <c r="Z44" s="88"/>
      <c r="AA44" s="88"/>
      <c r="AB44" s="88"/>
      <c r="AC44" s="88"/>
      <c r="AD44" s="88"/>
      <c r="AE44" s="88"/>
      <c r="AF44" s="88"/>
      <c r="AG44" s="125"/>
      <c r="AH44" s="88"/>
      <c r="AI44" s="88">
        <f t="shared" si="15"/>
        <v>81</v>
      </c>
      <c r="AJ44" s="88"/>
      <c r="AK44" s="88">
        <f t="shared" si="16"/>
        <v>906.868</v>
      </c>
      <c r="AL44" s="88"/>
      <c r="AM44" s="88"/>
      <c r="AN44" s="88"/>
      <c r="AO44" s="88"/>
      <c r="AP44" s="77">
        <f t="shared" si="17"/>
        <v>100</v>
      </c>
      <c r="AQ44" s="77">
        <f t="shared" si="18"/>
        <v>60</v>
      </c>
      <c r="AR44" s="77"/>
      <c r="AS44" s="77">
        <f t="shared" si="19"/>
        <v>100</v>
      </c>
      <c r="AT44" s="65" t="s">
        <v>53</v>
      </c>
    </row>
    <row r="45" s="48" customFormat="1" ht="19.95" customHeight="1" spans="1:48">
      <c r="A45" s="63">
        <f t="shared" si="2"/>
        <v>38</v>
      </c>
      <c r="B45" s="67">
        <v>2136650</v>
      </c>
      <c r="C45" s="68" t="s">
        <v>44</v>
      </c>
      <c r="D45" s="67">
        <v>2136920</v>
      </c>
      <c r="E45" s="64" t="s">
        <v>45</v>
      </c>
      <c r="F45" s="64" t="s">
        <v>48</v>
      </c>
      <c r="G45" s="64" t="s">
        <v>54</v>
      </c>
      <c r="H45" s="64">
        <f t="shared" si="1"/>
        <v>270</v>
      </c>
      <c r="I45" s="64">
        <v>3.75</v>
      </c>
      <c r="J45" s="64">
        <v>4</v>
      </c>
      <c r="K45" s="123">
        <f>H45*I45</f>
        <v>1012.5</v>
      </c>
      <c r="L45" s="64"/>
      <c r="M45" s="64"/>
      <c r="N45" s="64"/>
      <c r="O45" s="88"/>
      <c r="P45" s="88"/>
      <c r="Q45" s="88"/>
      <c r="R45" s="88">
        <v>4</v>
      </c>
      <c r="S45" s="88">
        <f>K45*0.05</f>
        <v>50.625</v>
      </c>
      <c r="T45" s="88"/>
      <c r="U45" s="64">
        <v>4</v>
      </c>
      <c r="V45" s="88">
        <f>K45</f>
        <v>1012.5</v>
      </c>
      <c r="W45" s="125"/>
      <c r="X45" s="88"/>
      <c r="Y45" s="64"/>
      <c r="Z45" s="88"/>
      <c r="AA45" s="88"/>
      <c r="AB45" s="88"/>
      <c r="AC45" s="88">
        <v>4</v>
      </c>
      <c r="AD45" s="88">
        <f>S45</f>
        <v>50.625</v>
      </c>
      <c r="AE45" s="88"/>
      <c r="AF45" s="88"/>
      <c r="AG45" s="88"/>
      <c r="AH45" s="88"/>
      <c r="AI45" s="88"/>
      <c r="AJ45" s="88"/>
      <c r="AK45" s="88">
        <f>K45+(H45+I45)*2*0.04+O45+(H45-4+I45-0.3)*0.06+S45</f>
        <v>1101.192</v>
      </c>
      <c r="AL45" s="88">
        <f>H45*0.1</f>
        <v>27</v>
      </c>
      <c r="AM45" s="88">
        <f>AL45*0.5*1.1</f>
        <v>14.85</v>
      </c>
      <c r="AN45" s="88">
        <f>(H45+I45)*2</f>
        <v>547.5</v>
      </c>
      <c r="AO45" s="88"/>
      <c r="AP45" s="77">
        <f t="shared" si="17"/>
        <v>540</v>
      </c>
      <c r="AQ45" s="77">
        <f t="shared" si="18"/>
        <v>324</v>
      </c>
      <c r="AR45" s="77"/>
      <c r="AS45" s="77"/>
      <c r="AT45" s="64"/>
      <c r="AV45" s="131" t="s">
        <v>58</v>
      </c>
    </row>
    <row r="46" s="48" customFormat="1" ht="34.95" customHeight="1" spans="1:46">
      <c r="A46" s="63">
        <f t="shared" si="2"/>
        <v>39</v>
      </c>
      <c r="B46" s="67">
        <v>2136650</v>
      </c>
      <c r="C46" s="68" t="s">
        <v>44</v>
      </c>
      <c r="D46" s="67">
        <v>2136920</v>
      </c>
      <c r="E46" s="64" t="s">
        <v>45</v>
      </c>
      <c r="F46" s="64" t="s">
        <v>59</v>
      </c>
      <c r="G46" s="64" t="s">
        <v>60</v>
      </c>
      <c r="H46" s="64">
        <f t="shared" si="1"/>
        <v>270</v>
      </c>
      <c r="I46" s="64">
        <v>7.5</v>
      </c>
      <c r="J46" s="64">
        <v>4</v>
      </c>
      <c r="K46" s="123">
        <f>H46*I46</f>
        <v>2025</v>
      </c>
      <c r="L46" s="64"/>
      <c r="M46" s="64"/>
      <c r="N46" s="64">
        <v>6</v>
      </c>
      <c r="O46" s="64">
        <f>(H46-4)*(I46-0.3)</f>
        <v>1915.2</v>
      </c>
      <c r="P46" s="88"/>
      <c r="Q46" s="88"/>
      <c r="R46" s="88">
        <v>9</v>
      </c>
      <c r="S46" s="88">
        <f>O46*0.05</f>
        <v>95.76</v>
      </c>
      <c r="T46" s="88"/>
      <c r="U46" s="64">
        <v>4</v>
      </c>
      <c r="V46" s="88">
        <f>K46</f>
        <v>2025</v>
      </c>
      <c r="W46" s="88"/>
      <c r="X46" s="88"/>
      <c r="Y46" s="64">
        <v>6</v>
      </c>
      <c r="Z46" s="88">
        <f>O46</f>
        <v>1915.2</v>
      </c>
      <c r="AA46" s="88"/>
      <c r="AB46" s="88"/>
      <c r="AC46" s="88"/>
      <c r="AD46" s="88"/>
      <c r="AE46" s="88"/>
      <c r="AF46" s="88"/>
      <c r="AG46" s="88">
        <f>R46</f>
        <v>9</v>
      </c>
      <c r="AH46" s="88">
        <f>S46</f>
        <v>95.76</v>
      </c>
      <c r="AI46" s="88"/>
      <c r="AJ46" s="88"/>
      <c r="AK46" s="88">
        <f>K46+(H46+I46)*2*0.04+O46+(H46-4+I46-0.3)*0.06+S46</f>
        <v>4074.552</v>
      </c>
      <c r="AL46" s="88">
        <f>H46*0.1</f>
        <v>27</v>
      </c>
      <c r="AM46" s="88">
        <f>AL46*0.5*1.1</f>
        <v>14.85</v>
      </c>
      <c r="AN46" s="88">
        <f>(H46+I46)*2</f>
        <v>555</v>
      </c>
      <c r="AO46" s="88">
        <f>(H46-4+I46-0.3)*2</f>
        <v>546.4</v>
      </c>
      <c r="AP46" s="77">
        <f t="shared" si="17"/>
        <v>540</v>
      </c>
      <c r="AQ46" s="77">
        <f t="shared" si="18"/>
        <v>324</v>
      </c>
      <c r="AR46" s="77"/>
      <c r="AS46" s="77"/>
      <c r="AT46" s="64"/>
    </row>
    <row r="47" s="48" customFormat="1" ht="19.95" customHeight="1" spans="1:46">
      <c r="A47" s="63">
        <f t="shared" si="2"/>
        <v>40</v>
      </c>
      <c r="B47" s="67">
        <v>2144580</v>
      </c>
      <c r="C47" s="68" t="s">
        <v>44</v>
      </c>
      <c r="D47" s="67">
        <v>2144630</v>
      </c>
      <c r="E47" s="64" t="s">
        <v>45</v>
      </c>
      <c r="F47" s="64" t="s">
        <v>55</v>
      </c>
      <c r="G47" s="64" t="s">
        <v>52</v>
      </c>
      <c r="H47" s="64">
        <f t="shared" si="1"/>
        <v>50</v>
      </c>
      <c r="I47" s="64">
        <v>18</v>
      </c>
      <c r="J47" s="64"/>
      <c r="K47" s="123"/>
      <c r="L47" s="64"/>
      <c r="M47" s="64"/>
      <c r="N47" s="64"/>
      <c r="O47" s="88"/>
      <c r="P47" s="88"/>
      <c r="Q47" s="88"/>
      <c r="R47" s="88"/>
      <c r="S47" s="88"/>
      <c r="T47" s="88">
        <f t="shared" si="14"/>
        <v>54</v>
      </c>
      <c r="U47" s="64"/>
      <c r="V47" s="88"/>
      <c r="W47" s="125"/>
      <c r="X47" s="88"/>
      <c r="Y47" s="64"/>
      <c r="Z47" s="88"/>
      <c r="AA47" s="88"/>
      <c r="AB47" s="88"/>
      <c r="AC47" s="88"/>
      <c r="AD47" s="88"/>
      <c r="AE47" s="88"/>
      <c r="AF47" s="88"/>
      <c r="AG47" s="125"/>
      <c r="AH47" s="88"/>
      <c r="AI47" s="88">
        <f t="shared" si="15"/>
        <v>81</v>
      </c>
      <c r="AJ47" s="88"/>
      <c r="AK47" s="88">
        <f t="shared" si="16"/>
        <v>906.868</v>
      </c>
      <c r="AL47" s="88"/>
      <c r="AM47" s="88"/>
      <c r="AN47" s="88"/>
      <c r="AO47" s="88"/>
      <c r="AP47" s="77">
        <f t="shared" si="17"/>
        <v>100</v>
      </c>
      <c r="AQ47" s="77">
        <f t="shared" si="18"/>
        <v>60</v>
      </c>
      <c r="AR47" s="77"/>
      <c r="AS47" s="77">
        <f t="shared" si="19"/>
        <v>100</v>
      </c>
      <c r="AT47" s="65" t="s">
        <v>53</v>
      </c>
    </row>
    <row r="48" s="48" customFormat="1" ht="19.95" customHeight="1" spans="1:46">
      <c r="A48" s="63">
        <f t="shared" si="2"/>
        <v>41</v>
      </c>
      <c r="B48" s="67">
        <v>2146330</v>
      </c>
      <c r="C48" s="68" t="s">
        <v>44</v>
      </c>
      <c r="D48" s="67">
        <v>2146380</v>
      </c>
      <c r="E48" s="64" t="s">
        <v>45</v>
      </c>
      <c r="F48" s="64" t="s">
        <v>55</v>
      </c>
      <c r="G48" s="64" t="s">
        <v>52</v>
      </c>
      <c r="H48" s="64">
        <f t="shared" si="1"/>
        <v>50</v>
      </c>
      <c r="I48" s="64">
        <v>18</v>
      </c>
      <c r="J48" s="64"/>
      <c r="K48" s="123"/>
      <c r="L48" s="64"/>
      <c r="M48" s="64"/>
      <c r="N48" s="64"/>
      <c r="O48" s="88"/>
      <c r="P48" s="88"/>
      <c r="Q48" s="88"/>
      <c r="R48" s="88"/>
      <c r="S48" s="88"/>
      <c r="T48" s="88">
        <f t="shared" si="14"/>
        <v>54</v>
      </c>
      <c r="U48" s="64"/>
      <c r="V48" s="88"/>
      <c r="W48" s="125"/>
      <c r="X48" s="88"/>
      <c r="Y48" s="64"/>
      <c r="Z48" s="88"/>
      <c r="AA48" s="88"/>
      <c r="AB48" s="88"/>
      <c r="AC48" s="88"/>
      <c r="AD48" s="88"/>
      <c r="AE48" s="88"/>
      <c r="AF48" s="88"/>
      <c r="AG48" s="125"/>
      <c r="AH48" s="88"/>
      <c r="AI48" s="88">
        <f t="shared" si="15"/>
        <v>81</v>
      </c>
      <c r="AJ48" s="88"/>
      <c r="AK48" s="88">
        <f t="shared" si="16"/>
        <v>906.868</v>
      </c>
      <c r="AL48" s="88"/>
      <c r="AM48" s="88"/>
      <c r="AN48" s="88"/>
      <c r="AO48" s="88"/>
      <c r="AP48" s="77">
        <f t="shared" si="17"/>
        <v>100</v>
      </c>
      <c r="AQ48" s="77">
        <f t="shared" si="18"/>
        <v>60</v>
      </c>
      <c r="AR48" s="77"/>
      <c r="AS48" s="77">
        <f t="shared" si="19"/>
        <v>100</v>
      </c>
      <c r="AT48" s="65" t="s">
        <v>53</v>
      </c>
    </row>
    <row r="49" s="48" customFormat="1" ht="19.95" customHeight="1" spans="1:46">
      <c r="A49" s="63">
        <f t="shared" si="2"/>
        <v>42</v>
      </c>
      <c r="B49" s="67">
        <v>2147040</v>
      </c>
      <c r="C49" s="68" t="s">
        <v>44</v>
      </c>
      <c r="D49" s="67">
        <v>2147090</v>
      </c>
      <c r="E49" s="64" t="s">
        <v>45</v>
      </c>
      <c r="F49" s="64" t="s">
        <v>55</v>
      </c>
      <c r="G49" s="64" t="s">
        <v>52</v>
      </c>
      <c r="H49" s="64">
        <f t="shared" si="1"/>
        <v>50</v>
      </c>
      <c r="I49" s="64">
        <v>18</v>
      </c>
      <c r="J49" s="64"/>
      <c r="K49" s="123"/>
      <c r="L49" s="64"/>
      <c r="M49" s="64"/>
      <c r="N49" s="64"/>
      <c r="O49" s="88"/>
      <c r="P49" s="88"/>
      <c r="Q49" s="88"/>
      <c r="R49" s="88"/>
      <c r="S49" s="88"/>
      <c r="T49" s="88">
        <f t="shared" si="14"/>
        <v>54</v>
      </c>
      <c r="U49" s="64"/>
      <c r="V49" s="88"/>
      <c r="W49" s="125"/>
      <c r="X49" s="88"/>
      <c r="Y49" s="64"/>
      <c r="Z49" s="88"/>
      <c r="AA49" s="88"/>
      <c r="AB49" s="88"/>
      <c r="AC49" s="88"/>
      <c r="AD49" s="88"/>
      <c r="AE49" s="88"/>
      <c r="AF49" s="88"/>
      <c r="AG49" s="125"/>
      <c r="AH49" s="88"/>
      <c r="AI49" s="88">
        <f t="shared" si="15"/>
        <v>81</v>
      </c>
      <c r="AJ49" s="88"/>
      <c r="AK49" s="88">
        <f t="shared" si="16"/>
        <v>906.868</v>
      </c>
      <c r="AL49" s="88"/>
      <c r="AM49" s="88"/>
      <c r="AN49" s="88"/>
      <c r="AO49" s="88"/>
      <c r="AP49" s="77">
        <f t="shared" si="17"/>
        <v>100</v>
      </c>
      <c r="AQ49" s="77">
        <f t="shared" si="18"/>
        <v>60</v>
      </c>
      <c r="AR49" s="77"/>
      <c r="AS49" s="77">
        <f t="shared" si="19"/>
        <v>100</v>
      </c>
      <c r="AT49" s="65" t="s">
        <v>53</v>
      </c>
    </row>
    <row r="50" s="48" customFormat="1" ht="19.95" customHeight="1" spans="1:46">
      <c r="A50" s="63">
        <f t="shared" si="2"/>
        <v>43</v>
      </c>
      <c r="B50" s="67">
        <v>2148420</v>
      </c>
      <c r="C50" s="68" t="s">
        <v>44</v>
      </c>
      <c r="D50" s="67">
        <v>2148470</v>
      </c>
      <c r="E50" s="64" t="s">
        <v>45</v>
      </c>
      <c r="F50" s="64" t="s">
        <v>55</v>
      </c>
      <c r="G50" s="64" t="s">
        <v>52</v>
      </c>
      <c r="H50" s="64">
        <f t="shared" si="1"/>
        <v>50</v>
      </c>
      <c r="I50" s="64">
        <v>18</v>
      </c>
      <c r="J50" s="64"/>
      <c r="K50" s="123"/>
      <c r="L50" s="64"/>
      <c r="M50" s="64"/>
      <c r="N50" s="64"/>
      <c r="O50" s="125"/>
      <c r="P50" s="125"/>
      <c r="Q50" s="125"/>
      <c r="R50" s="125"/>
      <c r="S50" s="125"/>
      <c r="T50" s="88">
        <f t="shared" si="14"/>
        <v>54</v>
      </c>
      <c r="U50" s="64"/>
      <c r="V50" s="88"/>
      <c r="W50" s="125"/>
      <c r="X50" s="88"/>
      <c r="Y50" s="64"/>
      <c r="Z50" s="88"/>
      <c r="AA50" s="88"/>
      <c r="AB50" s="88"/>
      <c r="AC50" s="88"/>
      <c r="AD50" s="88"/>
      <c r="AE50" s="88"/>
      <c r="AF50" s="88"/>
      <c r="AG50" s="125"/>
      <c r="AH50" s="88"/>
      <c r="AI50" s="88">
        <f t="shared" si="15"/>
        <v>81</v>
      </c>
      <c r="AJ50" s="88"/>
      <c r="AK50" s="88">
        <f t="shared" si="16"/>
        <v>906.868</v>
      </c>
      <c r="AL50" s="88"/>
      <c r="AM50" s="88"/>
      <c r="AN50" s="88"/>
      <c r="AO50" s="88"/>
      <c r="AP50" s="77">
        <f t="shared" si="17"/>
        <v>100</v>
      </c>
      <c r="AQ50" s="77">
        <f t="shared" si="18"/>
        <v>60</v>
      </c>
      <c r="AR50" s="77"/>
      <c r="AS50" s="77">
        <f t="shared" si="19"/>
        <v>100</v>
      </c>
      <c r="AT50" s="65" t="s">
        <v>53</v>
      </c>
    </row>
    <row r="51" s="48" customFormat="1" ht="19.95" customHeight="1" spans="1:46">
      <c r="A51" s="63">
        <f t="shared" si="2"/>
        <v>44</v>
      </c>
      <c r="B51" s="67">
        <v>2148490</v>
      </c>
      <c r="C51" s="68" t="s">
        <v>44</v>
      </c>
      <c r="D51" s="67">
        <v>2148540</v>
      </c>
      <c r="E51" s="64" t="s">
        <v>45</v>
      </c>
      <c r="F51" s="64" t="s">
        <v>55</v>
      </c>
      <c r="G51" s="64" t="s">
        <v>52</v>
      </c>
      <c r="H51" s="64">
        <f t="shared" si="1"/>
        <v>50</v>
      </c>
      <c r="I51" s="64">
        <v>18</v>
      </c>
      <c r="J51" s="64"/>
      <c r="K51" s="123"/>
      <c r="L51" s="64"/>
      <c r="M51" s="64"/>
      <c r="N51" s="64"/>
      <c r="O51" s="125"/>
      <c r="P51" s="125"/>
      <c r="Q51" s="125"/>
      <c r="R51" s="125"/>
      <c r="S51" s="125"/>
      <c r="T51" s="88">
        <f t="shared" si="14"/>
        <v>54</v>
      </c>
      <c r="U51" s="64"/>
      <c r="V51" s="88"/>
      <c r="W51" s="125"/>
      <c r="X51" s="88"/>
      <c r="Y51" s="64"/>
      <c r="Z51" s="88"/>
      <c r="AA51" s="88"/>
      <c r="AB51" s="88"/>
      <c r="AC51" s="88"/>
      <c r="AD51" s="88"/>
      <c r="AE51" s="88"/>
      <c r="AF51" s="88"/>
      <c r="AG51" s="125"/>
      <c r="AH51" s="88"/>
      <c r="AI51" s="88">
        <f t="shared" si="15"/>
        <v>81</v>
      </c>
      <c r="AJ51" s="88"/>
      <c r="AK51" s="88">
        <f t="shared" si="16"/>
        <v>906.868</v>
      </c>
      <c r="AL51" s="88"/>
      <c r="AM51" s="88"/>
      <c r="AN51" s="88"/>
      <c r="AO51" s="88"/>
      <c r="AP51" s="77">
        <f t="shared" si="17"/>
        <v>100</v>
      </c>
      <c r="AQ51" s="77">
        <f t="shared" si="18"/>
        <v>60</v>
      </c>
      <c r="AR51" s="77"/>
      <c r="AS51" s="77">
        <f t="shared" si="19"/>
        <v>100</v>
      </c>
      <c r="AT51" s="65" t="s">
        <v>53</v>
      </c>
    </row>
    <row r="52" s="48" customFormat="1" ht="19.95" customHeight="1" spans="1:46">
      <c r="A52" s="63">
        <f t="shared" si="2"/>
        <v>45</v>
      </c>
      <c r="B52" s="67">
        <v>2150010</v>
      </c>
      <c r="C52" s="68" t="s">
        <v>44</v>
      </c>
      <c r="D52" s="67">
        <v>2150060</v>
      </c>
      <c r="E52" s="64" t="s">
        <v>45</v>
      </c>
      <c r="F52" s="64" t="s">
        <v>55</v>
      </c>
      <c r="G52" s="64" t="s">
        <v>52</v>
      </c>
      <c r="H52" s="64">
        <f t="shared" si="1"/>
        <v>50</v>
      </c>
      <c r="I52" s="64">
        <v>18</v>
      </c>
      <c r="J52" s="64"/>
      <c r="K52" s="123"/>
      <c r="L52" s="64"/>
      <c r="M52" s="64"/>
      <c r="N52" s="64"/>
      <c r="O52" s="125"/>
      <c r="P52" s="125"/>
      <c r="Q52" s="125"/>
      <c r="R52" s="125"/>
      <c r="S52" s="125"/>
      <c r="T52" s="88">
        <f t="shared" si="14"/>
        <v>54</v>
      </c>
      <c r="U52" s="64"/>
      <c r="V52" s="88"/>
      <c r="W52" s="125"/>
      <c r="X52" s="88"/>
      <c r="Y52" s="64"/>
      <c r="Z52" s="88"/>
      <c r="AA52" s="88"/>
      <c r="AB52" s="88"/>
      <c r="AC52" s="88"/>
      <c r="AD52" s="88"/>
      <c r="AE52" s="88"/>
      <c r="AF52" s="88"/>
      <c r="AG52" s="125"/>
      <c r="AH52" s="88"/>
      <c r="AI52" s="88">
        <f t="shared" si="15"/>
        <v>81</v>
      </c>
      <c r="AJ52" s="88"/>
      <c r="AK52" s="88">
        <f t="shared" si="16"/>
        <v>906.868</v>
      </c>
      <c r="AL52" s="88"/>
      <c r="AM52" s="88"/>
      <c r="AN52" s="88"/>
      <c r="AO52" s="88"/>
      <c r="AP52" s="77">
        <f t="shared" si="17"/>
        <v>100</v>
      </c>
      <c r="AQ52" s="77">
        <f t="shared" si="18"/>
        <v>60</v>
      </c>
      <c r="AR52" s="77"/>
      <c r="AS52" s="77">
        <f t="shared" si="19"/>
        <v>100</v>
      </c>
      <c r="AT52" s="65" t="s">
        <v>53</v>
      </c>
    </row>
    <row r="53" s="48" customFormat="1" ht="25.1" customHeight="1" spans="1:46">
      <c r="A53" s="63">
        <f t="shared" si="2"/>
        <v>46</v>
      </c>
      <c r="B53" s="67">
        <v>2150070</v>
      </c>
      <c r="C53" s="68" t="s">
        <v>44</v>
      </c>
      <c r="D53" s="67">
        <v>2150120</v>
      </c>
      <c r="E53" s="64" t="s">
        <v>45</v>
      </c>
      <c r="F53" s="64" t="s">
        <v>55</v>
      </c>
      <c r="G53" s="64" t="s">
        <v>52</v>
      </c>
      <c r="H53" s="64">
        <f t="shared" si="1"/>
        <v>50</v>
      </c>
      <c r="I53" s="64">
        <v>18</v>
      </c>
      <c r="J53" s="64"/>
      <c r="K53" s="123"/>
      <c r="L53" s="64"/>
      <c r="M53" s="64"/>
      <c r="N53" s="64"/>
      <c r="O53" s="88"/>
      <c r="P53" s="88"/>
      <c r="Q53" s="88"/>
      <c r="R53" s="88"/>
      <c r="S53" s="88"/>
      <c r="T53" s="88">
        <f t="shared" si="14"/>
        <v>54</v>
      </c>
      <c r="U53" s="64"/>
      <c r="V53" s="88"/>
      <c r="W53" s="125"/>
      <c r="X53" s="88"/>
      <c r="Y53" s="64"/>
      <c r="Z53" s="88"/>
      <c r="AA53" s="88"/>
      <c r="AB53" s="88"/>
      <c r="AC53" s="88"/>
      <c r="AD53" s="88"/>
      <c r="AE53" s="88"/>
      <c r="AF53" s="88"/>
      <c r="AG53" s="125"/>
      <c r="AH53" s="88"/>
      <c r="AI53" s="88">
        <f t="shared" si="15"/>
        <v>81</v>
      </c>
      <c r="AJ53" s="88"/>
      <c r="AK53" s="88">
        <f t="shared" si="16"/>
        <v>906.868</v>
      </c>
      <c r="AL53" s="88"/>
      <c r="AM53" s="88"/>
      <c r="AN53" s="88"/>
      <c r="AO53" s="88"/>
      <c r="AP53" s="77">
        <f t="shared" si="17"/>
        <v>100</v>
      </c>
      <c r="AQ53" s="77">
        <f t="shared" si="18"/>
        <v>60</v>
      </c>
      <c r="AR53" s="77"/>
      <c r="AS53" s="77">
        <f t="shared" si="19"/>
        <v>100</v>
      </c>
      <c r="AT53" s="65" t="s">
        <v>53</v>
      </c>
    </row>
    <row r="54" s="48" customFormat="1" ht="25.1" customHeight="1" spans="1:46">
      <c r="A54" s="63">
        <f t="shared" si="2"/>
        <v>47</v>
      </c>
      <c r="B54" s="67">
        <v>2151360</v>
      </c>
      <c r="C54" s="68" t="s">
        <v>44</v>
      </c>
      <c r="D54" s="67">
        <v>2151410</v>
      </c>
      <c r="E54" s="64" t="s">
        <v>45</v>
      </c>
      <c r="F54" s="64" t="s">
        <v>55</v>
      </c>
      <c r="G54" s="64" t="s">
        <v>52</v>
      </c>
      <c r="H54" s="64">
        <f t="shared" si="1"/>
        <v>50</v>
      </c>
      <c r="I54" s="64">
        <v>18</v>
      </c>
      <c r="J54" s="64"/>
      <c r="K54" s="123"/>
      <c r="L54" s="64"/>
      <c r="M54" s="64"/>
      <c r="N54" s="64"/>
      <c r="O54" s="88"/>
      <c r="P54" s="88"/>
      <c r="Q54" s="88"/>
      <c r="R54" s="88"/>
      <c r="S54" s="88"/>
      <c r="T54" s="88">
        <f t="shared" si="14"/>
        <v>54</v>
      </c>
      <c r="U54" s="64"/>
      <c r="V54" s="88"/>
      <c r="W54" s="125"/>
      <c r="X54" s="88"/>
      <c r="Y54" s="64"/>
      <c r="Z54" s="88"/>
      <c r="AA54" s="88"/>
      <c r="AB54" s="88"/>
      <c r="AC54" s="88"/>
      <c r="AD54" s="88"/>
      <c r="AE54" s="88"/>
      <c r="AF54" s="88"/>
      <c r="AG54" s="125"/>
      <c r="AH54" s="88"/>
      <c r="AI54" s="88">
        <f t="shared" si="15"/>
        <v>81</v>
      </c>
      <c r="AJ54" s="88"/>
      <c r="AK54" s="88">
        <f t="shared" si="16"/>
        <v>906.868</v>
      </c>
      <c r="AL54" s="88"/>
      <c r="AM54" s="88"/>
      <c r="AN54" s="88"/>
      <c r="AO54" s="88"/>
      <c r="AP54" s="77">
        <f t="shared" si="17"/>
        <v>100</v>
      </c>
      <c r="AQ54" s="77">
        <f t="shared" si="18"/>
        <v>60</v>
      </c>
      <c r="AR54" s="77"/>
      <c r="AS54" s="77">
        <f t="shared" si="19"/>
        <v>100</v>
      </c>
      <c r="AT54" s="65" t="s">
        <v>53</v>
      </c>
    </row>
    <row r="55" s="48" customFormat="1" ht="25.1" customHeight="1" spans="1:46">
      <c r="A55" s="63">
        <f t="shared" si="2"/>
        <v>48</v>
      </c>
      <c r="B55" s="67">
        <v>2151620</v>
      </c>
      <c r="C55" s="68" t="s">
        <v>44</v>
      </c>
      <c r="D55" s="67">
        <v>2152020</v>
      </c>
      <c r="E55" s="64" t="s">
        <v>45</v>
      </c>
      <c r="F55" s="64" t="s">
        <v>61</v>
      </c>
      <c r="G55" s="64" t="s">
        <v>54</v>
      </c>
      <c r="H55" s="64">
        <f t="shared" si="1"/>
        <v>400</v>
      </c>
      <c r="I55" s="64">
        <v>3.75</v>
      </c>
      <c r="J55" s="64">
        <v>4</v>
      </c>
      <c r="K55" s="123">
        <f>H55*I55</f>
        <v>1500</v>
      </c>
      <c r="L55" s="64"/>
      <c r="M55" s="64"/>
      <c r="N55" s="64"/>
      <c r="O55" s="88"/>
      <c r="P55" s="88"/>
      <c r="Q55" s="88"/>
      <c r="R55" s="88">
        <v>6</v>
      </c>
      <c r="S55" s="88">
        <f>K55*0.05</f>
        <v>75</v>
      </c>
      <c r="T55" s="88"/>
      <c r="U55" s="64">
        <v>4</v>
      </c>
      <c r="V55" s="88">
        <f>K55</f>
        <v>1500</v>
      </c>
      <c r="W55" s="125"/>
      <c r="X55" s="88"/>
      <c r="Y55" s="64"/>
      <c r="Z55" s="88"/>
      <c r="AA55" s="88"/>
      <c r="AB55" s="88"/>
      <c r="AC55" s="88">
        <v>6</v>
      </c>
      <c r="AD55" s="88">
        <f>S55</f>
        <v>75</v>
      </c>
      <c r="AE55" s="88"/>
      <c r="AF55" s="88"/>
      <c r="AG55" s="88"/>
      <c r="AH55" s="88"/>
      <c r="AI55" s="88"/>
      <c r="AJ55" s="88"/>
      <c r="AK55" s="88">
        <f>K55+(H55+I55)*2*0.04+O55+(H55-4+I55-0.3)*0.06+S55</f>
        <v>1631.267</v>
      </c>
      <c r="AL55" s="88">
        <f>H55*0.1</f>
        <v>40</v>
      </c>
      <c r="AM55" s="88">
        <f>AL55*0.5*1.1</f>
        <v>22</v>
      </c>
      <c r="AN55" s="88">
        <f>(H55+I55)*2</f>
        <v>807.5</v>
      </c>
      <c r="AO55" s="88"/>
      <c r="AP55" s="77">
        <f>H55</f>
        <v>400</v>
      </c>
      <c r="AQ55" s="77">
        <f>H55/15*6</f>
        <v>160</v>
      </c>
      <c r="AR55" s="77"/>
      <c r="AS55" s="77"/>
      <c r="AT55" s="64"/>
    </row>
    <row r="56" s="48" customFormat="1" ht="25.1" customHeight="1" spans="1:46">
      <c r="A56" s="63">
        <f t="shared" si="2"/>
        <v>49</v>
      </c>
      <c r="B56" s="67">
        <v>2152890</v>
      </c>
      <c r="C56" s="68" t="s">
        <v>44</v>
      </c>
      <c r="D56" s="67">
        <v>2152940</v>
      </c>
      <c r="E56" s="64" t="s">
        <v>45</v>
      </c>
      <c r="F56" s="64" t="s">
        <v>55</v>
      </c>
      <c r="G56" s="64" t="s">
        <v>52</v>
      </c>
      <c r="H56" s="64">
        <f t="shared" si="1"/>
        <v>50</v>
      </c>
      <c r="I56" s="64">
        <v>18</v>
      </c>
      <c r="J56" s="64"/>
      <c r="K56" s="123"/>
      <c r="L56" s="64"/>
      <c r="M56" s="64"/>
      <c r="N56" s="64"/>
      <c r="O56" s="88"/>
      <c r="P56" s="88"/>
      <c r="Q56" s="88"/>
      <c r="R56" s="88"/>
      <c r="S56" s="88"/>
      <c r="T56" s="88">
        <f>H56*I56*0.06</f>
        <v>54</v>
      </c>
      <c r="U56" s="64"/>
      <c r="V56" s="88"/>
      <c r="W56" s="125"/>
      <c r="X56" s="88"/>
      <c r="Y56" s="64"/>
      <c r="Z56" s="88"/>
      <c r="AA56" s="88"/>
      <c r="AB56" s="88"/>
      <c r="AC56" s="88"/>
      <c r="AD56" s="88"/>
      <c r="AE56" s="88"/>
      <c r="AF56" s="88"/>
      <c r="AG56" s="125"/>
      <c r="AH56" s="88"/>
      <c r="AI56" s="88">
        <f>T56*1.5</f>
        <v>81</v>
      </c>
      <c r="AJ56" s="88"/>
      <c r="AK56" s="88">
        <f>H56*I56+(H56+I56)*2*0.045+(H56+I56)*2*0.055*0.1</f>
        <v>906.868</v>
      </c>
      <c r="AL56" s="88"/>
      <c r="AM56" s="88"/>
      <c r="AN56" s="88"/>
      <c r="AO56" s="88"/>
      <c r="AP56" s="77">
        <f>H56*2</f>
        <v>100</v>
      </c>
      <c r="AQ56" s="77">
        <f>H56/15*6*3</f>
        <v>60</v>
      </c>
      <c r="AR56" s="77"/>
      <c r="AS56" s="77">
        <f>H56*2</f>
        <v>100</v>
      </c>
      <c r="AT56" s="65" t="s">
        <v>53</v>
      </c>
    </row>
    <row r="57" s="48" customFormat="1" ht="25.1" customHeight="1" spans="1:46">
      <c r="A57" s="63">
        <f t="shared" si="2"/>
        <v>50</v>
      </c>
      <c r="B57" s="67">
        <v>2153500</v>
      </c>
      <c r="C57" s="68" t="s">
        <v>44</v>
      </c>
      <c r="D57" s="67">
        <v>2153550</v>
      </c>
      <c r="E57" s="64" t="s">
        <v>45</v>
      </c>
      <c r="F57" s="64" t="s">
        <v>55</v>
      </c>
      <c r="G57" s="64" t="s">
        <v>52</v>
      </c>
      <c r="H57" s="64">
        <f t="shared" si="1"/>
        <v>50</v>
      </c>
      <c r="I57" s="64">
        <v>18</v>
      </c>
      <c r="J57" s="64"/>
      <c r="K57" s="123"/>
      <c r="L57" s="64"/>
      <c r="M57" s="64"/>
      <c r="N57" s="64"/>
      <c r="O57" s="88"/>
      <c r="P57" s="88"/>
      <c r="Q57" s="88"/>
      <c r="R57" s="88"/>
      <c r="S57" s="88"/>
      <c r="T57" s="88">
        <f>H57*I57*0.06</f>
        <v>54</v>
      </c>
      <c r="U57" s="64"/>
      <c r="V57" s="88"/>
      <c r="W57" s="125"/>
      <c r="X57" s="88"/>
      <c r="Y57" s="64"/>
      <c r="Z57" s="88"/>
      <c r="AA57" s="88"/>
      <c r="AB57" s="88"/>
      <c r="AC57" s="88"/>
      <c r="AD57" s="88"/>
      <c r="AE57" s="88"/>
      <c r="AF57" s="88"/>
      <c r="AG57" s="125"/>
      <c r="AH57" s="88"/>
      <c r="AI57" s="88">
        <f>T57*1.5</f>
        <v>81</v>
      </c>
      <c r="AJ57" s="88"/>
      <c r="AK57" s="88">
        <f>H57*I57+(H57+I57)*2*0.045+(H57+I57)*2*0.055*0.1</f>
        <v>906.868</v>
      </c>
      <c r="AL57" s="88"/>
      <c r="AM57" s="88"/>
      <c r="AN57" s="88"/>
      <c r="AO57" s="88"/>
      <c r="AP57" s="77">
        <f>H57*2</f>
        <v>100</v>
      </c>
      <c r="AQ57" s="77">
        <f>H57/15*6*3</f>
        <v>60</v>
      </c>
      <c r="AR57" s="77"/>
      <c r="AS57" s="77">
        <f>H57*2</f>
        <v>100</v>
      </c>
      <c r="AT57" s="65" t="s">
        <v>56</v>
      </c>
    </row>
    <row r="58" s="48" customFormat="1" ht="19.95" customHeight="1" spans="1:46">
      <c r="A58" s="63">
        <f t="shared" si="2"/>
        <v>51</v>
      </c>
      <c r="B58" s="67">
        <v>2153640</v>
      </c>
      <c r="C58" s="68" t="s">
        <v>44</v>
      </c>
      <c r="D58" s="67">
        <v>2153690</v>
      </c>
      <c r="E58" s="64" t="s">
        <v>45</v>
      </c>
      <c r="F58" s="64" t="s">
        <v>55</v>
      </c>
      <c r="G58" s="64" t="s">
        <v>52</v>
      </c>
      <c r="H58" s="64">
        <f t="shared" si="1"/>
        <v>50</v>
      </c>
      <c r="I58" s="64">
        <v>18</v>
      </c>
      <c r="J58" s="64"/>
      <c r="K58" s="123"/>
      <c r="L58" s="64"/>
      <c r="M58" s="64"/>
      <c r="N58" s="64"/>
      <c r="O58" s="88"/>
      <c r="P58" s="88"/>
      <c r="Q58" s="88"/>
      <c r="R58" s="88"/>
      <c r="S58" s="88"/>
      <c r="T58" s="88">
        <f>H58*I58*0.06</f>
        <v>54</v>
      </c>
      <c r="U58" s="64"/>
      <c r="V58" s="88"/>
      <c r="W58" s="125"/>
      <c r="X58" s="88"/>
      <c r="Y58" s="64"/>
      <c r="Z58" s="88"/>
      <c r="AA58" s="88"/>
      <c r="AB58" s="88"/>
      <c r="AC58" s="88"/>
      <c r="AD58" s="88"/>
      <c r="AE58" s="88"/>
      <c r="AF58" s="88"/>
      <c r="AG58" s="125"/>
      <c r="AH58" s="88"/>
      <c r="AI58" s="88">
        <f>T58*1.5</f>
        <v>81</v>
      </c>
      <c r="AJ58" s="88"/>
      <c r="AK58" s="88">
        <f>H58*I58+(H58+I58)*2*0.045+(H58+I58)*2*0.055*0.1</f>
        <v>906.868</v>
      </c>
      <c r="AL58" s="88"/>
      <c r="AM58" s="88"/>
      <c r="AN58" s="88"/>
      <c r="AO58" s="88"/>
      <c r="AP58" s="77">
        <f>H58*2</f>
        <v>100</v>
      </c>
      <c r="AQ58" s="77">
        <f>H58/15*6*3</f>
        <v>60</v>
      </c>
      <c r="AR58" s="77"/>
      <c r="AS58" s="77">
        <f>H58*2</f>
        <v>100</v>
      </c>
      <c r="AT58" s="65" t="s">
        <v>53</v>
      </c>
    </row>
    <row r="59" s="48" customFormat="1" ht="19.75" customHeight="1" spans="1:46">
      <c r="A59" s="63">
        <f t="shared" si="2"/>
        <v>52</v>
      </c>
      <c r="B59" s="67">
        <v>2158115</v>
      </c>
      <c r="C59" s="68" t="s">
        <v>44</v>
      </c>
      <c r="D59" s="67">
        <v>2158170</v>
      </c>
      <c r="E59" s="64" t="s">
        <v>45</v>
      </c>
      <c r="F59" s="64" t="s">
        <v>59</v>
      </c>
      <c r="G59" s="64" t="s">
        <v>54</v>
      </c>
      <c r="H59" s="64">
        <f t="shared" si="1"/>
        <v>55</v>
      </c>
      <c r="I59" s="64">
        <v>7.5</v>
      </c>
      <c r="J59" s="64">
        <v>4</v>
      </c>
      <c r="K59" s="123">
        <f>H59*I59</f>
        <v>412.5</v>
      </c>
      <c r="L59" s="64"/>
      <c r="M59" s="64"/>
      <c r="N59" s="64"/>
      <c r="O59" s="88"/>
      <c r="P59" s="88"/>
      <c r="Q59" s="88"/>
      <c r="R59" s="88">
        <v>6</v>
      </c>
      <c r="S59" s="88">
        <f>K59*0.05</f>
        <v>20.625</v>
      </c>
      <c r="T59" s="88"/>
      <c r="U59" s="64">
        <v>4</v>
      </c>
      <c r="V59" s="88">
        <f>K59</f>
        <v>412.5</v>
      </c>
      <c r="W59" s="125"/>
      <c r="X59" s="88"/>
      <c r="Y59" s="64"/>
      <c r="Z59" s="88"/>
      <c r="AA59" s="88"/>
      <c r="AB59" s="88"/>
      <c r="AC59" s="88">
        <v>6</v>
      </c>
      <c r="AD59" s="88">
        <f t="shared" ref="AD59:AD60" si="20">S59</f>
        <v>20.625</v>
      </c>
      <c r="AE59" s="88"/>
      <c r="AF59" s="88"/>
      <c r="AG59" s="88"/>
      <c r="AH59" s="88"/>
      <c r="AI59" s="88"/>
      <c r="AJ59" s="88"/>
      <c r="AK59" s="88">
        <f>K59+(H59+I59)*2*0.04+O59+(H59-4+I59-0.3)*0.06+S59</f>
        <v>441.617</v>
      </c>
      <c r="AL59" s="88">
        <f>H59*0.1</f>
        <v>5.5</v>
      </c>
      <c r="AM59" s="88">
        <f>AL59*0.5*1.1</f>
        <v>3.025</v>
      </c>
      <c r="AN59" s="88">
        <f>(H59+I59)*2</f>
        <v>125</v>
      </c>
      <c r="AO59" s="88"/>
      <c r="AP59" s="77">
        <f>H59</f>
        <v>55</v>
      </c>
      <c r="AQ59" s="77">
        <f>H59/15*6*2</f>
        <v>44</v>
      </c>
      <c r="AR59" s="77"/>
      <c r="AS59" s="77"/>
      <c r="AT59" s="64"/>
    </row>
    <row r="60" s="48" customFormat="1" ht="19.95" customHeight="1" spans="1:46">
      <c r="A60" s="63">
        <f t="shared" si="2"/>
        <v>53</v>
      </c>
      <c r="B60" s="67">
        <v>2165750</v>
      </c>
      <c r="C60" s="68" t="s">
        <v>44</v>
      </c>
      <c r="D60" s="67">
        <v>2165950</v>
      </c>
      <c r="E60" s="64" t="s">
        <v>45</v>
      </c>
      <c r="F60" s="64" t="s">
        <v>46</v>
      </c>
      <c r="G60" s="64" t="s">
        <v>54</v>
      </c>
      <c r="H60" s="64">
        <f t="shared" si="1"/>
        <v>200</v>
      </c>
      <c r="I60" s="64">
        <v>7.5</v>
      </c>
      <c r="J60" s="64">
        <v>4</v>
      </c>
      <c r="K60" s="123">
        <f>H60*I60</f>
        <v>1500</v>
      </c>
      <c r="L60" s="64"/>
      <c r="M60" s="64"/>
      <c r="N60" s="64"/>
      <c r="O60" s="88"/>
      <c r="P60" s="88"/>
      <c r="Q60" s="88"/>
      <c r="R60" s="88">
        <v>4</v>
      </c>
      <c r="S60" s="88">
        <f>K60*0.05</f>
        <v>75</v>
      </c>
      <c r="T60" s="88"/>
      <c r="U60" s="64">
        <v>4</v>
      </c>
      <c r="V60" s="88">
        <f>K60</f>
        <v>1500</v>
      </c>
      <c r="W60" s="125"/>
      <c r="X60" s="88"/>
      <c r="Y60" s="64"/>
      <c r="Z60" s="88"/>
      <c r="AA60" s="88"/>
      <c r="AB60" s="88"/>
      <c r="AC60" s="88">
        <v>4</v>
      </c>
      <c r="AD60" s="88">
        <f t="shared" si="20"/>
        <v>75</v>
      </c>
      <c r="AE60" s="88"/>
      <c r="AF60" s="88"/>
      <c r="AG60" s="88"/>
      <c r="AH60" s="88"/>
      <c r="AI60" s="88"/>
      <c r="AJ60" s="88"/>
      <c r="AK60" s="88">
        <f>K60+(H60+I60)*2*0.04+O60+(H60-4+I60-0.3)*0.06+S60</f>
        <v>1603.792</v>
      </c>
      <c r="AL60" s="88">
        <f>H60*0.1</f>
        <v>20</v>
      </c>
      <c r="AM60" s="88">
        <f>AL60*0.5*1.1</f>
        <v>11</v>
      </c>
      <c r="AN60" s="88">
        <f>(H60+I60)*2</f>
        <v>415</v>
      </c>
      <c r="AO60" s="88"/>
      <c r="AP60" s="77">
        <f>H60</f>
        <v>200</v>
      </c>
      <c r="AQ60" s="77">
        <f>H60/15*6*2</f>
        <v>160</v>
      </c>
      <c r="AR60" s="77"/>
      <c r="AS60" s="77"/>
      <c r="AT60" s="64"/>
    </row>
    <row r="61" s="48" customFormat="1" ht="19.75" customHeight="1" spans="1:46">
      <c r="A61" s="63">
        <f t="shared" si="2"/>
        <v>54</v>
      </c>
      <c r="B61" s="67">
        <v>2166020</v>
      </c>
      <c r="C61" s="68" t="s">
        <v>44</v>
      </c>
      <c r="D61" s="67">
        <v>2166045</v>
      </c>
      <c r="E61" s="64" t="s">
        <v>45</v>
      </c>
      <c r="F61" s="64" t="s">
        <v>46</v>
      </c>
      <c r="G61" s="64" t="s">
        <v>62</v>
      </c>
      <c r="H61" s="64">
        <f t="shared" si="1"/>
        <v>25</v>
      </c>
      <c r="I61" s="64">
        <v>7.5</v>
      </c>
      <c r="J61" s="64">
        <v>4</v>
      </c>
      <c r="K61" s="123">
        <f>H61*I61</f>
        <v>187.5</v>
      </c>
      <c r="L61" s="64"/>
      <c r="M61" s="64"/>
      <c r="N61" s="64">
        <v>6</v>
      </c>
      <c r="O61" s="88">
        <f>(H61-4)*(I61-0.3)</f>
        <v>151.2</v>
      </c>
      <c r="P61" s="88"/>
      <c r="Q61" s="88"/>
      <c r="R61" s="88"/>
      <c r="S61" s="88"/>
      <c r="T61" s="88"/>
      <c r="U61" s="64">
        <v>4</v>
      </c>
      <c r="V61" s="88">
        <f>K61</f>
        <v>187.5</v>
      </c>
      <c r="W61" s="125"/>
      <c r="X61" s="88"/>
      <c r="Y61" s="64">
        <v>6</v>
      </c>
      <c r="Z61" s="88">
        <f>O61</f>
        <v>151.2</v>
      </c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>
        <f>K61+(H61+I61)*2*0.04+O61+(H61-4+I61-0.3)*0.06+S61</f>
        <v>342.992</v>
      </c>
      <c r="AL61" s="88"/>
      <c r="AM61" s="88"/>
      <c r="AN61" s="88">
        <f>(H61+I61)*2</f>
        <v>65</v>
      </c>
      <c r="AO61" s="88">
        <f>(H61-4+I61-0.3)*2</f>
        <v>56.4</v>
      </c>
      <c r="AP61" s="77">
        <f>H61</f>
        <v>25</v>
      </c>
      <c r="AQ61" s="77">
        <f>H61/15*6*2</f>
        <v>20</v>
      </c>
      <c r="AR61" s="77"/>
      <c r="AS61" s="77"/>
      <c r="AT61" s="64" t="s">
        <v>63</v>
      </c>
    </row>
    <row r="62" s="48" customFormat="1" ht="19.95" customHeight="1" spans="1:46">
      <c r="A62" s="63">
        <f t="shared" si="2"/>
        <v>55</v>
      </c>
      <c r="B62" s="67">
        <v>2166045</v>
      </c>
      <c r="C62" s="68" t="s">
        <v>44</v>
      </c>
      <c r="D62" s="67">
        <v>2166095</v>
      </c>
      <c r="E62" s="64" t="s">
        <v>45</v>
      </c>
      <c r="F62" s="64" t="s">
        <v>55</v>
      </c>
      <c r="G62" s="64" t="s">
        <v>52</v>
      </c>
      <c r="H62" s="64">
        <f t="shared" si="1"/>
        <v>50</v>
      </c>
      <c r="I62" s="64">
        <v>18</v>
      </c>
      <c r="J62" s="64"/>
      <c r="K62" s="123"/>
      <c r="L62" s="64"/>
      <c r="M62" s="64"/>
      <c r="N62" s="64"/>
      <c r="O62" s="88"/>
      <c r="P62" s="88"/>
      <c r="Q62" s="88"/>
      <c r="R62" s="88"/>
      <c r="S62" s="88"/>
      <c r="T62" s="88">
        <f>H62*I62*0.06</f>
        <v>54</v>
      </c>
      <c r="U62" s="64"/>
      <c r="V62" s="88"/>
      <c r="W62" s="125"/>
      <c r="X62" s="88"/>
      <c r="Y62" s="64"/>
      <c r="Z62" s="88"/>
      <c r="AA62" s="88"/>
      <c r="AB62" s="88"/>
      <c r="AC62" s="88"/>
      <c r="AD62" s="88"/>
      <c r="AE62" s="88"/>
      <c r="AF62" s="88"/>
      <c r="AG62" s="125"/>
      <c r="AH62" s="88"/>
      <c r="AI62" s="88">
        <f>T62*1.5</f>
        <v>81</v>
      </c>
      <c r="AJ62" s="88"/>
      <c r="AK62" s="88">
        <f>H62*I62+(H62+I62)*2*0.045+(H62+I62)*2*0.055*0.1</f>
        <v>906.868</v>
      </c>
      <c r="AL62" s="88"/>
      <c r="AM62" s="88"/>
      <c r="AN62" s="88"/>
      <c r="AO62" s="88"/>
      <c r="AP62" s="77">
        <f>H62*2</f>
        <v>100</v>
      </c>
      <c r="AQ62" s="77">
        <f>H62/15*6*3</f>
        <v>60</v>
      </c>
      <c r="AR62" s="77"/>
      <c r="AS62" s="77">
        <f>H62*2</f>
        <v>100</v>
      </c>
      <c r="AT62" s="65" t="s">
        <v>53</v>
      </c>
    </row>
    <row r="63" s="48" customFormat="1" ht="19.95" customHeight="1" spans="1:46">
      <c r="A63" s="63">
        <f t="shared" si="2"/>
        <v>56</v>
      </c>
      <c r="B63" s="67">
        <v>2167180</v>
      </c>
      <c r="C63" s="68" t="s">
        <v>44</v>
      </c>
      <c r="D63" s="67">
        <v>2167380</v>
      </c>
      <c r="E63" s="64" t="s">
        <v>45</v>
      </c>
      <c r="F63" s="64" t="s">
        <v>46</v>
      </c>
      <c r="G63" s="64" t="s">
        <v>54</v>
      </c>
      <c r="H63" s="64">
        <f t="shared" si="1"/>
        <v>200</v>
      </c>
      <c r="I63" s="64">
        <v>7.5</v>
      </c>
      <c r="J63" s="64">
        <v>4</v>
      </c>
      <c r="K63" s="123">
        <f>H63*I63</f>
        <v>1500</v>
      </c>
      <c r="L63" s="64"/>
      <c r="M63" s="64"/>
      <c r="N63" s="64"/>
      <c r="O63" s="88"/>
      <c r="P63" s="88"/>
      <c r="Q63" s="88"/>
      <c r="R63" s="88">
        <v>4</v>
      </c>
      <c r="S63" s="88">
        <f>K63*0.05</f>
        <v>75</v>
      </c>
      <c r="T63" s="88"/>
      <c r="U63" s="64">
        <v>4</v>
      </c>
      <c r="V63" s="88">
        <f>K63</f>
        <v>1500</v>
      </c>
      <c r="W63" s="125"/>
      <c r="X63" s="88"/>
      <c r="Y63" s="64"/>
      <c r="Z63" s="88"/>
      <c r="AA63" s="88"/>
      <c r="AB63" s="88"/>
      <c r="AC63" s="88">
        <v>4</v>
      </c>
      <c r="AD63" s="88">
        <f>S63</f>
        <v>75</v>
      </c>
      <c r="AE63" s="88"/>
      <c r="AF63" s="88"/>
      <c r="AG63" s="88"/>
      <c r="AH63" s="88"/>
      <c r="AI63" s="88"/>
      <c r="AJ63" s="88"/>
      <c r="AK63" s="88">
        <f>K63+(H63+I63)*2*0.04+O63+(H63-4+I63-0.3)*0.06+S63</f>
        <v>1603.792</v>
      </c>
      <c r="AL63" s="88">
        <f>H63*0.1</f>
        <v>20</v>
      </c>
      <c r="AM63" s="88">
        <f>AL63*0.5*1.1</f>
        <v>11</v>
      </c>
      <c r="AN63" s="88">
        <f>(H63+I63)*2</f>
        <v>415</v>
      </c>
      <c r="AO63" s="88"/>
      <c r="AP63" s="77">
        <f>H63</f>
        <v>200</v>
      </c>
      <c r="AQ63" s="77">
        <f>H63/15*6</f>
        <v>80</v>
      </c>
      <c r="AR63" s="77"/>
      <c r="AS63" s="77"/>
      <c r="AT63" s="64"/>
    </row>
    <row r="64" s="48" customFormat="1" ht="19.95" customHeight="1" spans="1:46">
      <c r="A64" s="63">
        <f t="shared" si="2"/>
        <v>57</v>
      </c>
      <c r="B64" s="67">
        <v>2167915</v>
      </c>
      <c r="C64" s="68" t="s">
        <v>44</v>
      </c>
      <c r="D64" s="67">
        <v>2167965</v>
      </c>
      <c r="E64" s="64" t="s">
        <v>45</v>
      </c>
      <c r="F64" s="64" t="s">
        <v>55</v>
      </c>
      <c r="G64" s="64" t="s">
        <v>52</v>
      </c>
      <c r="H64" s="64">
        <f t="shared" si="1"/>
        <v>50</v>
      </c>
      <c r="I64" s="64">
        <v>18</v>
      </c>
      <c r="J64" s="64"/>
      <c r="K64" s="123"/>
      <c r="L64" s="64"/>
      <c r="M64" s="64"/>
      <c r="N64" s="64"/>
      <c r="O64" s="88"/>
      <c r="P64" s="88"/>
      <c r="Q64" s="88"/>
      <c r="R64" s="88"/>
      <c r="S64" s="88"/>
      <c r="T64" s="88">
        <f t="shared" ref="T64:T77" si="21">H64*I64*0.06</f>
        <v>54</v>
      </c>
      <c r="U64" s="64"/>
      <c r="V64" s="88"/>
      <c r="W64" s="125"/>
      <c r="X64" s="88"/>
      <c r="Y64" s="64"/>
      <c r="Z64" s="88"/>
      <c r="AA64" s="88"/>
      <c r="AB64" s="88"/>
      <c r="AC64" s="88"/>
      <c r="AD64" s="88"/>
      <c r="AE64" s="88"/>
      <c r="AF64" s="88"/>
      <c r="AG64" s="125"/>
      <c r="AH64" s="88"/>
      <c r="AI64" s="88">
        <f t="shared" ref="AI64:AI77" si="22">T64*1.5</f>
        <v>81</v>
      </c>
      <c r="AJ64" s="88"/>
      <c r="AK64" s="88">
        <f t="shared" ref="AK64:AK77" si="23">H64*I64+(H64+I64)*2*0.045+(H64+I64)*2*0.055*0.1</f>
        <v>906.868</v>
      </c>
      <c r="AL64" s="88"/>
      <c r="AM64" s="88"/>
      <c r="AN64" s="88"/>
      <c r="AO64" s="88"/>
      <c r="AP64" s="77">
        <f t="shared" ref="AP64:AP77" si="24">H64*2</f>
        <v>100</v>
      </c>
      <c r="AQ64" s="77">
        <f t="shared" ref="AQ64:AQ77" si="25">H64/15*6*3</f>
        <v>60</v>
      </c>
      <c r="AR64" s="77"/>
      <c r="AS64" s="77">
        <f t="shared" ref="AS64:AS77" si="26">H64*2</f>
        <v>100</v>
      </c>
      <c r="AT64" s="65" t="s">
        <v>53</v>
      </c>
    </row>
    <row r="65" s="48" customFormat="1" ht="25.1" customHeight="1" spans="1:46">
      <c r="A65" s="63">
        <f t="shared" si="2"/>
        <v>58</v>
      </c>
      <c r="B65" s="67">
        <v>2167985</v>
      </c>
      <c r="C65" s="68" t="s">
        <v>44</v>
      </c>
      <c r="D65" s="67">
        <v>2168060</v>
      </c>
      <c r="E65" s="64" t="s">
        <v>45</v>
      </c>
      <c r="F65" s="64" t="s">
        <v>55</v>
      </c>
      <c r="G65" s="64" t="s">
        <v>52</v>
      </c>
      <c r="H65" s="64">
        <f t="shared" si="1"/>
        <v>75</v>
      </c>
      <c r="I65" s="64">
        <v>18</v>
      </c>
      <c r="J65" s="64"/>
      <c r="K65" s="123"/>
      <c r="L65" s="64"/>
      <c r="M65" s="64"/>
      <c r="N65" s="64"/>
      <c r="O65" s="88"/>
      <c r="P65" s="88"/>
      <c r="Q65" s="88"/>
      <c r="R65" s="88"/>
      <c r="S65" s="88"/>
      <c r="T65" s="88">
        <f t="shared" si="21"/>
        <v>81</v>
      </c>
      <c r="U65" s="64"/>
      <c r="V65" s="88"/>
      <c r="W65" s="125"/>
      <c r="X65" s="88"/>
      <c r="Y65" s="64"/>
      <c r="Z65" s="88"/>
      <c r="AA65" s="88"/>
      <c r="AB65" s="88"/>
      <c r="AC65" s="88"/>
      <c r="AD65" s="88"/>
      <c r="AE65" s="88"/>
      <c r="AF65" s="88"/>
      <c r="AG65" s="125"/>
      <c r="AH65" s="88"/>
      <c r="AI65" s="88">
        <f t="shared" si="22"/>
        <v>121.5</v>
      </c>
      <c r="AJ65" s="88"/>
      <c r="AK65" s="88">
        <f t="shared" si="23"/>
        <v>1359.393</v>
      </c>
      <c r="AL65" s="88"/>
      <c r="AM65" s="88"/>
      <c r="AN65" s="88"/>
      <c r="AO65" s="88"/>
      <c r="AP65" s="77">
        <f t="shared" si="24"/>
        <v>150</v>
      </c>
      <c r="AQ65" s="77">
        <f t="shared" si="25"/>
        <v>90</v>
      </c>
      <c r="AR65" s="77"/>
      <c r="AS65" s="77">
        <f t="shared" si="26"/>
        <v>150</v>
      </c>
      <c r="AT65" s="65" t="s">
        <v>53</v>
      </c>
    </row>
    <row r="66" s="48" customFormat="1" ht="19.95" customHeight="1" spans="1:46">
      <c r="A66" s="63">
        <f t="shared" si="2"/>
        <v>59</v>
      </c>
      <c r="B66" s="67">
        <v>2168190</v>
      </c>
      <c r="C66" s="68" t="s">
        <v>44</v>
      </c>
      <c r="D66" s="67">
        <v>2168240</v>
      </c>
      <c r="E66" s="64" t="s">
        <v>45</v>
      </c>
      <c r="F66" s="64" t="s">
        <v>55</v>
      </c>
      <c r="G66" s="64" t="s">
        <v>52</v>
      </c>
      <c r="H66" s="64">
        <f t="shared" si="1"/>
        <v>50</v>
      </c>
      <c r="I66" s="64">
        <v>18</v>
      </c>
      <c r="J66" s="64"/>
      <c r="K66" s="123"/>
      <c r="L66" s="64"/>
      <c r="M66" s="64"/>
      <c r="N66" s="64"/>
      <c r="O66" s="88"/>
      <c r="P66" s="88"/>
      <c r="Q66" s="88"/>
      <c r="R66" s="88"/>
      <c r="S66" s="88"/>
      <c r="T66" s="88">
        <f t="shared" si="21"/>
        <v>54</v>
      </c>
      <c r="U66" s="64"/>
      <c r="V66" s="88"/>
      <c r="W66" s="125"/>
      <c r="X66" s="88"/>
      <c r="Y66" s="64"/>
      <c r="Z66" s="88"/>
      <c r="AA66" s="88"/>
      <c r="AB66" s="88"/>
      <c r="AC66" s="88"/>
      <c r="AD66" s="88"/>
      <c r="AE66" s="88"/>
      <c r="AF66" s="88"/>
      <c r="AG66" s="125"/>
      <c r="AH66" s="88"/>
      <c r="AI66" s="88">
        <f t="shared" si="22"/>
        <v>81</v>
      </c>
      <c r="AJ66" s="88"/>
      <c r="AK66" s="88">
        <f t="shared" si="23"/>
        <v>906.868</v>
      </c>
      <c r="AL66" s="88"/>
      <c r="AM66" s="88"/>
      <c r="AN66" s="88"/>
      <c r="AO66" s="88"/>
      <c r="AP66" s="77">
        <f t="shared" si="24"/>
        <v>100</v>
      </c>
      <c r="AQ66" s="77">
        <f t="shared" si="25"/>
        <v>60</v>
      </c>
      <c r="AR66" s="77"/>
      <c r="AS66" s="77">
        <f t="shared" si="26"/>
        <v>100</v>
      </c>
      <c r="AT66" s="65" t="s">
        <v>53</v>
      </c>
    </row>
    <row r="67" s="48" customFormat="1" ht="19.95" customHeight="1" spans="1:46">
      <c r="A67" s="63">
        <f t="shared" si="2"/>
        <v>60</v>
      </c>
      <c r="B67" s="67">
        <v>2168270</v>
      </c>
      <c r="C67" s="68" t="s">
        <v>44</v>
      </c>
      <c r="D67" s="67">
        <v>2168320</v>
      </c>
      <c r="E67" s="64" t="s">
        <v>45</v>
      </c>
      <c r="F67" s="64" t="s">
        <v>55</v>
      </c>
      <c r="G67" s="64" t="s">
        <v>52</v>
      </c>
      <c r="H67" s="64">
        <f t="shared" si="1"/>
        <v>50</v>
      </c>
      <c r="I67" s="64">
        <v>18</v>
      </c>
      <c r="J67" s="64"/>
      <c r="K67" s="123"/>
      <c r="L67" s="64"/>
      <c r="M67" s="64"/>
      <c r="N67" s="64"/>
      <c r="O67" s="88"/>
      <c r="P67" s="88"/>
      <c r="Q67" s="88"/>
      <c r="R67" s="88"/>
      <c r="S67" s="88"/>
      <c r="T67" s="88">
        <f t="shared" si="21"/>
        <v>54</v>
      </c>
      <c r="U67" s="64"/>
      <c r="V67" s="88"/>
      <c r="W67" s="125"/>
      <c r="X67" s="88"/>
      <c r="Y67" s="64"/>
      <c r="Z67" s="88"/>
      <c r="AA67" s="88"/>
      <c r="AB67" s="88"/>
      <c r="AC67" s="88"/>
      <c r="AD67" s="88"/>
      <c r="AE67" s="88"/>
      <c r="AF67" s="88"/>
      <c r="AG67" s="125"/>
      <c r="AH67" s="88"/>
      <c r="AI67" s="88">
        <f t="shared" si="22"/>
        <v>81</v>
      </c>
      <c r="AJ67" s="88"/>
      <c r="AK67" s="88">
        <f t="shared" si="23"/>
        <v>906.868</v>
      </c>
      <c r="AL67" s="88"/>
      <c r="AM67" s="88"/>
      <c r="AN67" s="88"/>
      <c r="AO67" s="88"/>
      <c r="AP67" s="77">
        <f t="shared" si="24"/>
        <v>100</v>
      </c>
      <c r="AQ67" s="77">
        <f t="shared" si="25"/>
        <v>60</v>
      </c>
      <c r="AR67" s="77"/>
      <c r="AS67" s="77">
        <f t="shared" si="26"/>
        <v>100</v>
      </c>
      <c r="AT67" s="65" t="s">
        <v>53</v>
      </c>
    </row>
    <row r="68" s="48" customFormat="1" ht="19.95" customHeight="1" spans="1:46">
      <c r="A68" s="63">
        <f t="shared" si="2"/>
        <v>61</v>
      </c>
      <c r="B68" s="67">
        <v>2173740</v>
      </c>
      <c r="C68" s="68" t="s">
        <v>44</v>
      </c>
      <c r="D68" s="67">
        <v>2173790</v>
      </c>
      <c r="E68" s="64" t="s">
        <v>45</v>
      </c>
      <c r="F68" s="64" t="s">
        <v>55</v>
      </c>
      <c r="G68" s="64" t="s">
        <v>52</v>
      </c>
      <c r="H68" s="64">
        <f t="shared" si="1"/>
        <v>50</v>
      </c>
      <c r="I68" s="64">
        <v>18</v>
      </c>
      <c r="J68" s="64"/>
      <c r="K68" s="123"/>
      <c r="L68" s="64"/>
      <c r="M68" s="64"/>
      <c r="N68" s="64"/>
      <c r="O68" s="88"/>
      <c r="P68" s="88"/>
      <c r="Q68" s="88"/>
      <c r="R68" s="88"/>
      <c r="S68" s="88"/>
      <c r="T68" s="88">
        <f t="shared" si="21"/>
        <v>54</v>
      </c>
      <c r="U68" s="64"/>
      <c r="V68" s="88"/>
      <c r="W68" s="125"/>
      <c r="X68" s="88"/>
      <c r="Y68" s="64"/>
      <c r="Z68" s="88"/>
      <c r="AA68" s="88"/>
      <c r="AB68" s="88"/>
      <c r="AC68" s="88"/>
      <c r="AD68" s="88"/>
      <c r="AE68" s="88"/>
      <c r="AF68" s="88"/>
      <c r="AG68" s="125"/>
      <c r="AH68" s="88"/>
      <c r="AI68" s="88">
        <f t="shared" si="22"/>
        <v>81</v>
      </c>
      <c r="AJ68" s="88"/>
      <c r="AK68" s="88">
        <f t="shared" si="23"/>
        <v>906.868</v>
      </c>
      <c r="AL68" s="88"/>
      <c r="AM68" s="88"/>
      <c r="AN68" s="88"/>
      <c r="AO68" s="88"/>
      <c r="AP68" s="77">
        <f t="shared" si="24"/>
        <v>100</v>
      </c>
      <c r="AQ68" s="77">
        <f t="shared" si="25"/>
        <v>60</v>
      </c>
      <c r="AR68" s="77"/>
      <c r="AS68" s="77">
        <f t="shared" si="26"/>
        <v>100</v>
      </c>
      <c r="AT68" s="65" t="s">
        <v>53</v>
      </c>
    </row>
    <row r="69" s="48" customFormat="1" ht="19.95" customHeight="1" spans="1:46">
      <c r="A69" s="63">
        <f t="shared" si="2"/>
        <v>62</v>
      </c>
      <c r="B69" s="67">
        <v>2173955</v>
      </c>
      <c r="C69" s="68" t="s">
        <v>44</v>
      </c>
      <c r="D69" s="67">
        <v>2174005</v>
      </c>
      <c r="E69" s="64" t="s">
        <v>45</v>
      </c>
      <c r="F69" s="64" t="s">
        <v>55</v>
      </c>
      <c r="G69" s="64" t="s">
        <v>52</v>
      </c>
      <c r="H69" s="64">
        <f t="shared" si="1"/>
        <v>50</v>
      </c>
      <c r="I69" s="64">
        <v>18</v>
      </c>
      <c r="J69" s="64"/>
      <c r="K69" s="123"/>
      <c r="L69" s="64"/>
      <c r="M69" s="64"/>
      <c r="N69" s="64"/>
      <c r="O69" s="88"/>
      <c r="P69" s="88"/>
      <c r="Q69" s="88"/>
      <c r="R69" s="88"/>
      <c r="S69" s="88"/>
      <c r="T69" s="88">
        <f t="shared" si="21"/>
        <v>54</v>
      </c>
      <c r="U69" s="64"/>
      <c r="V69" s="88"/>
      <c r="W69" s="125"/>
      <c r="X69" s="88"/>
      <c r="Y69" s="64"/>
      <c r="Z69" s="88"/>
      <c r="AA69" s="88"/>
      <c r="AB69" s="88"/>
      <c r="AC69" s="88"/>
      <c r="AD69" s="88"/>
      <c r="AE69" s="88"/>
      <c r="AF69" s="88"/>
      <c r="AG69" s="125"/>
      <c r="AH69" s="88"/>
      <c r="AI69" s="88">
        <f t="shared" si="22"/>
        <v>81</v>
      </c>
      <c r="AJ69" s="88"/>
      <c r="AK69" s="88">
        <f t="shared" si="23"/>
        <v>906.868</v>
      </c>
      <c r="AL69" s="88"/>
      <c r="AM69" s="88"/>
      <c r="AN69" s="88"/>
      <c r="AO69" s="88"/>
      <c r="AP69" s="77">
        <f t="shared" si="24"/>
        <v>100</v>
      </c>
      <c r="AQ69" s="77">
        <f t="shared" si="25"/>
        <v>60</v>
      </c>
      <c r="AR69" s="77"/>
      <c r="AS69" s="77">
        <f t="shared" si="26"/>
        <v>100</v>
      </c>
      <c r="AT69" s="65" t="s">
        <v>53</v>
      </c>
    </row>
    <row r="70" s="48" customFormat="1" ht="19.95" customHeight="1" spans="1:46">
      <c r="A70" s="63">
        <f t="shared" si="2"/>
        <v>63</v>
      </c>
      <c r="B70" s="67">
        <v>2176290</v>
      </c>
      <c r="C70" s="68" t="s">
        <v>44</v>
      </c>
      <c r="D70" s="67">
        <v>2176340</v>
      </c>
      <c r="E70" s="64" t="s">
        <v>45</v>
      </c>
      <c r="F70" s="64" t="s">
        <v>55</v>
      </c>
      <c r="G70" s="64" t="s">
        <v>52</v>
      </c>
      <c r="H70" s="64">
        <f t="shared" si="1"/>
        <v>50</v>
      </c>
      <c r="I70" s="64">
        <v>18</v>
      </c>
      <c r="J70" s="64"/>
      <c r="K70" s="123"/>
      <c r="L70" s="64"/>
      <c r="M70" s="64"/>
      <c r="N70" s="64"/>
      <c r="O70" s="88"/>
      <c r="P70" s="88"/>
      <c r="Q70" s="88"/>
      <c r="R70" s="88"/>
      <c r="S70" s="88"/>
      <c r="T70" s="88">
        <f t="shared" si="21"/>
        <v>54</v>
      </c>
      <c r="U70" s="64"/>
      <c r="V70" s="88"/>
      <c r="W70" s="125"/>
      <c r="X70" s="88"/>
      <c r="Y70" s="64"/>
      <c r="Z70" s="88"/>
      <c r="AA70" s="88"/>
      <c r="AB70" s="88"/>
      <c r="AC70" s="88"/>
      <c r="AD70" s="88"/>
      <c r="AE70" s="88"/>
      <c r="AF70" s="88"/>
      <c r="AG70" s="125"/>
      <c r="AH70" s="88"/>
      <c r="AI70" s="88">
        <f t="shared" si="22"/>
        <v>81</v>
      </c>
      <c r="AJ70" s="88"/>
      <c r="AK70" s="88">
        <f t="shared" si="23"/>
        <v>906.868</v>
      </c>
      <c r="AL70" s="88"/>
      <c r="AM70" s="88"/>
      <c r="AN70" s="88"/>
      <c r="AO70" s="88"/>
      <c r="AP70" s="77">
        <f t="shared" si="24"/>
        <v>100</v>
      </c>
      <c r="AQ70" s="77">
        <f t="shared" si="25"/>
        <v>60</v>
      </c>
      <c r="AR70" s="77"/>
      <c r="AS70" s="77">
        <f t="shared" si="26"/>
        <v>100</v>
      </c>
      <c r="AT70" s="65" t="s">
        <v>53</v>
      </c>
    </row>
    <row r="71" s="48" customFormat="1" ht="19.95" customHeight="1" spans="1:46">
      <c r="A71" s="63">
        <f t="shared" si="2"/>
        <v>64</v>
      </c>
      <c r="B71" s="67">
        <v>2176475</v>
      </c>
      <c r="C71" s="68" t="s">
        <v>44</v>
      </c>
      <c r="D71" s="67">
        <v>2176525</v>
      </c>
      <c r="E71" s="64" t="s">
        <v>45</v>
      </c>
      <c r="F71" s="64" t="s">
        <v>55</v>
      </c>
      <c r="G71" s="64" t="s">
        <v>52</v>
      </c>
      <c r="H71" s="64">
        <f t="shared" ref="H71:H106" si="27">ABS(D71-B71)</f>
        <v>50</v>
      </c>
      <c r="I71" s="64">
        <v>18</v>
      </c>
      <c r="J71" s="64"/>
      <c r="K71" s="123"/>
      <c r="L71" s="64"/>
      <c r="M71" s="64"/>
      <c r="N71" s="64"/>
      <c r="O71" s="88"/>
      <c r="P71" s="88"/>
      <c r="Q71" s="88"/>
      <c r="R71" s="88"/>
      <c r="S71" s="88"/>
      <c r="T71" s="88">
        <f t="shared" si="21"/>
        <v>54</v>
      </c>
      <c r="U71" s="64"/>
      <c r="V71" s="88"/>
      <c r="W71" s="125"/>
      <c r="X71" s="88"/>
      <c r="Y71" s="64"/>
      <c r="Z71" s="88"/>
      <c r="AA71" s="88"/>
      <c r="AB71" s="88"/>
      <c r="AC71" s="88"/>
      <c r="AD71" s="88"/>
      <c r="AE71" s="88"/>
      <c r="AF71" s="88"/>
      <c r="AG71" s="125"/>
      <c r="AH71" s="88"/>
      <c r="AI71" s="88">
        <f t="shared" si="22"/>
        <v>81</v>
      </c>
      <c r="AJ71" s="88"/>
      <c r="AK71" s="88">
        <f t="shared" si="23"/>
        <v>906.868</v>
      </c>
      <c r="AL71" s="88"/>
      <c r="AM71" s="88"/>
      <c r="AN71" s="88"/>
      <c r="AO71" s="88"/>
      <c r="AP71" s="77">
        <f t="shared" si="24"/>
        <v>100</v>
      </c>
      <c r="AQ71" s="77">
        <f t="shared" si="25"/>
        <v>60</v>
      </c>
      <c r="AR71" s="77"/>
      <c r="AS71" s="77">
        <f t="shared" si="26"/>
        <v>100</v>
      </c>
      <c r="AT71" s="65" t="s">
        <v>53</v>
      </c>
    </row>
    <row r="72" s="48" customFormat="1" ht="19.95" customHeight="1" spans="1:46">
      <c r="A72" s="63">
        <f t="shared" si="2"/>
        <v>65</v>
      </c>
      <c r="B72" s="67">
        <v>2178505</v>
      </c>
      <c r="C72" s="68" t="s">
        <v>44</v>
      </c>
      <c r="D72" s="67">
        <v>2178555</v>
      </c>
      <c r="E72" s="64" t="s">
        <v>45</v>
      </c>
      <c r="F72" s="64" t="s">
        <v>55</v>
      </c>
      <c r="G72" s="64" t="s">
        <v>52</v>
      </c>
      <c r="H72" s="64">
        <f t="shared" si="27"/>
        <v>50</v>
      </c>
      <c r="I72" s="64">
        <v>18</v>
      </c>
      <c r="J72" s="64"/>
      <c r="K72" s="123"/>
      <c r="L72" s="124"/>
      <c r="M72" s="123"/>
      <c r="N72" s="64"/>
      <c r="O72" s="125"/>
      <c r="P72" s="125"/>
      <c r="Q72" s="125"/>
      <c r="R72" s="125"/>
      <c r="S72" s="125"/>
      <c r="T72" s="88">
        <f t="shared" si="21"/>
        <v>54</v>
      </c>
      <c r="U72" s="64"/>
      <c r="V72" s="88"/>
      <c r="W72" s="125"/>
      <c r="X72" s="88"/>
      <c r="Y72" s="64"/>
      <c r="Z72" s="88"/>
      <c r="AA72" s="88"/>
      <c r="AB72" s="88"/>
      <c r="AC72" s="88"/>
      <c r="AD72" s="88"/>
      <c r="AE72" s="88"/>
      <c r="AF72" s="88"/>
      <c r="AG72" s="125"/>
      <c r="AH72" s="88"/>
      <c r="AI72" s="88">
        <f t="shared" si="22"/>
        <v>81</v>
      </c>
      <c r="AJ72" s="88"/>
      <c r="AK72" s="88">
        <f t="shared" si="23"/>
        <v>906.868</v>
      </c>
      <c r="AL72" s="88"/>
      <c r="AM72" s="88"/>
      <c r="AN72" s="88"/>
      <c r="AO72" s="88"/>
      <c r="AP72" s="77">
        <f t="shared" si="24"/>
        <v>100</v>
      </c>
      <c r="AQ72" s="77">
        <f t="shared" si="25"/>
        <v>60</v>
      </c>
      <c r="AR72" s="77"/>
      <c r="AS72" s="77">
        <f t="shared" si="26"/>
        <v>100</v>
      </c>
      <c r="AT72" s="65" t="s">
        <v>53</v>
      </c>
    </row>
    <row r="73" s="50" customFormat="1" ht="19.95" customHeight="1" spans="1:46">
      <c r="A73" s="63">
        <f t="shared" si="2"/>
        <v>66</v>
      </c>
      <c r="B73" s="67">
        <v>2181925</v>
      </c>
      <c r="C73" s="68" t="s">
        <v>44</v>
      </c>
      <c r="D73" s="67">
        <v>2181975</v>
      </c>
      <c r="E73" s="64" t="s">
        <v>45</v>
      </c>
      <c r="F73" s="64" t="s">
        <v>55</v>
      </c>
      <c r="G73" s="64" t="s">
        <v>52</v>
      </c>
      <c r="H73" s="64">
        <f t="shared" si="27"/>
        <v>50</v>
      </c>
      <c r="I73" s="64">
        <v>18</v>
      </c>
      <c r="J73" s="64"/>
      <c r="K73" s="123"/>
      <c r="L73" s="64"/>
      <c r="M73" s="64"/>
      <c r="N73" s="64"/>
      <c r="O73" s="88"/>
      <c r="P73" s="88"/>
      <c r="Q73" s="88"/>
      <c r="R73" s="88"/>
      <c r="S73" s="88"/>
      <c r="T73" s="88">
        <f t="shared" si="21"/>
        <v>54</v>
      </c>
      <c r="U73" s="64"/>
      <c r="V73" s="88"/>
      <c r="W73" s="125"/>
      <c r="X73" s="88"/>
      <c r="Y73" s="64"/>
      <c r="Z73" s="88"/>
      <c r="AA73" s="88"/>
      <c r="AB73" s="88"/>
      <c r="AC73" s="88"/>
      <c r="AD73" s="88"/>
      <c r="AE73" s="88"/>
      <c r="AF73" s="88"/>
      <c r="AG73" s="125"/>
      <c r="AH73" s="88"/>
      <c r="AI73" s="88">
        <f t="shared" si="22"/>
        <v>81</v>
      </c>
      <c r="AJ73" s="88"/>
      <c r="AK73" s="88">
        <f t="shared" si="23"/>
        <v>906.868</v>
      </c>
      <c r="AL73" s="88"/>
      <c r="AM73" s="88"/>
      <c r="AN73" s="88"/>
      <c r="AO73" s="88"/>
      <c r="AP73" s="77">
        <f t="shared" si="24"/>
        <v>100</v>
      </c>
      <c r="AQ73" s="77">
        <f t="shared" si="25"/>
        <v>60</v>
      </c>
      <c r="AR73" s="77"/>
      <c r="AS73" s="77">
        <f t="shared" si="26"/>
        <v>100</v>
      </c>
      <c r="AT73" s="65" t="s">
        <v>56</v>
      </c>
    </row>
    <row r="74" s="50" customFormat="1" ht="34.95" customHeight="1" spans="1:46">
      <c r="A74" s="63">
        <f t="shared" ref="A74:A137" si="28">A73+1</f>
        <v>67</v>
      </c>
      <c r="B74" s="67">
        <v>2182580</v>
      </c>
      <c r="C74" s="68" t="s">
        <v>44</v>
      </c>
      <c r="D74" s="67">
        <v>2182630</v>
      </c>
      <c r="E74" s="64" t="s">
        <v>45</v>
      </c>
      <c r="F74" s="64" t="s">
        <v>55</v>
      </c>
      <c r="G74" s="64" t="s">
        <v>52</v>
      </c>
      <c r="H74" s="64">
        <f t="shared" si="27"/>
        <v>50</v>
      </c>
      <c r="I74" s="64">
        <v>18</v>
      </c>
      <c r="J74" s="64"/>
      <c r="K74" s="123"/>
      <c r="L74" s="64"/>
      <c r="M74" s="64"/>
      <c r="N74" s="64"/>
      <c r="O74" s="88"/>
      <c r="P74" s="88"/>
      <c r="Q74" s="88"/>
      <c r="R74" s="88"/>
      <c r="S74" s="88"/>
      <c r="T74" s="88">
        <f t="shared" si="21"/>
        <v>54</v>
      </c>
      <c r="U74" s="64"/>
      <c r="V74" s="88"/>
      <c r="W74" s="125"/>
      <c r="X74" s="88"/>
      <c r="Y74" s="64"/>
      <c r="Z74" s="88"/>
      <c r="AA74" s="88"/>
      <c r="AB74" s="88"/>
      <c r="AC74" s="88"/>
      <c r="AD74" s="88"/>
      <c r="AE74" s="88"/>
      <c r="AF74" s="88"/>
      <c r="AG74" s="125"/>
      <c r="AH74" s="88"/>
      <c r="AI74" s="88">
        <f t="shared" si="22"/>
        <v>81</v>
      </c>
      <c r="AJ74" s="88"/>
      <c r="AK74" s="88">
        <f t="shared" si="23"/>
        <v>906.868</v>
      </c>
      <c r="AL74" s="88"/>
      <c r="AM74" s="88"/>
      <c r="AN74" s="88"/>
      <c r="AO74" s="88"/>
      <c r="AP74" s="77">
        <f t="shared" si="24"/>
        <v>100</v>
      </c>
      <c r="AQ74" s="77">
        <f t="shared" si="25"/>
        <v>60</v>
      </c>
      <c r="AR74" s="77"/>
      <c r="AS74" s="77">
        <f t="shared" si="26"/>
        <v>100</v>
      </c>
      <c r="AT74" s="65" t="s">
        <v>53</v>
      </c>
    </row>
    <row r="75" s="50" customFormat="1" ht="19.95" customHeight="1" spans="1:46">
      <c r="A75" s="63">
        <f t="shared" si="28"/>
        <v>68</v>
      </c>
      <c r="B75" s="67">
        <v>2182670</v>
      </c>
      <c r="C75" s="68" t="s">
        <v>44</v>
      </c>
      <c r="D75" s="67">
        <v>2182720</v>
      </c>
      <c r="E75" s="64" t="s">
        <v>45</v>
      </c>
      <c r="F75" s="64" t="s">
        <v>55</v>
      </c>
      <c r="G75" s="64" t="s">
        <v>52</v>
      </c>
      <c r="H75" s="64">
        <f t="shared" si="27"/>
        <v>50</v>
      </c>
      <c r="I75" s="64">
        <v>18</v>
      </c>
      <c r="J75" s="64"/>
      <c r="K75" s="123"/>
      <c r="L75" s="64"/>
      <c r="M75" s="64"/>
      <c r="N75" s="64"/>
      <c r="O75" s="88"/>
      <c r="P75" s="88"/>
      <c r="Q75" s="88"/>
      <c r="R75" s="88"/>
      <c r="S75" s="88"/>
      <c r="T75" s="88">
        <f t="shared" si="21"/>
        <v>54</v>
      </c>
      <c r="U75" s="64"/>
      <c r="V75" s="88"/>
      <c r="W75" s="125"/>
      <c r="X75" s="88"/>
      <c r="Y75" s="64"/>
      <c r="Z75" s="88"/>
      <c r="AA75" s="88"/>
      <c r="AB75" s="88"/>
      <c r="AC75" s="88"/>
      <c r="AD75" s="88"/>
      <c r="AE75" s="88"/>
      <c r="AF75" s="88"/>
      <c r="AG75" s="125"/>
      <c r="AH75" s="88"/>
      <c r="AI75" s="88">
        <f t="shared" si="22"/>
        <v>81</v>
      </c>
      <c r="AJ75" s="88"/>
      <c r="AK75" s="88">
        <f t="shared" si="23"/>
        <v>906.868</v>
      </c>
      <c r="AL75" s="88"/>
      <c r="AM75" s="88"/>
      <c r="AN75" s="88"/>
      <c r="AO75" s="88"/>
      <c r="AP75" s="77">
        <f t="shared" si="24"/>
        <v>100</v>
      </c>
      <c r="AQ75" s="77">
        <f t="shared" si="25"/>
        <v>60</v>
      </c>
      <c r="AR75" s="77"/>
      <c r="AS75" s="77">
        <f t="shared" si="26"/>
        <v>100</v>
      </c>
      <c r="AT75" s="65" t="s">
        <v>53</v>
      </c>
    </row>
    <row r="76" s="50" customFormat="1" ht="19.95" customHeight="1" spans="1:46">
      <c r="A76" s="63">
        <f t="shared" si="28"/>
        <v>69</v>
      </c>
      <c r="B76" s="67">
        <v>2183160</v>
      </c>
      <c r="C76" s="68" t="s">
        <v>44</v>
      </c>
      <c r="D76" s="67">
        <v>2183210</v>
      </c>
      <c r="E76" s="64" t="s">
        <v>45</v>
      </c>
      <c r="F76" s="64" t="s">
        <v>55</v>
      </c>
      <c r="G76" s="64" t="s">
        <v>52</v>
      </c>
      <c r="H76" s="64">
        <f t="shared" si="27"/>
        <v>50</v>
      </c>
      <c r="I76" s="64">
        <v>18</v>
      </c>
      <c r="J76" s="64"/>
      <c r="K76" s="123"/>
      <c r="L76" s="64"/>
      <c r="M76" s="64"/>
      <c r="N76" s="64"/>
      <c r="O76" s="88"/>
      <c r="P76" s="88"/>
      <c r="Q76" s="88"/>
      <c r="R76" s="88"/>
      <c r="S76" s="88"/>
      <c r="T76" s="88">
        <f t="shared" si="21"/>
        <v>54</v>
      </c>
      <c r="U76" s="64"/>
      <c r="V76" s="88"/>
      <c r="W76" s="125"/>
      <c r="X76" s="88"/>
      <c r="Y76" s="64"/>
      <c r="Z76" s="88"/>
      <c r="AA76" s="88"/>
      <c r="AB76" s="88"/>
      <c r="AC76" s="88"/>
      <c r="AD76" s="88"/>
      <c r="AE76" s="88"/>
      <c r="AF76" s="88"/>
      <c r="AG76" s="125"/>
      <c r="AH76" s="88"/>
      <c r="AI76" s="88">
        <f t="shared" si="22"/>
        <v>81</v>
      </c>
      <c r="AJ76" s="88"/>
      <c r="AK76" s="88">
        <f t="shared" si="23"/>
        <v>906.868</v>
      </c>
      <c r="AL76" s="88"/>
      <c r="AM76" s="88"/>
      <c r="AN76" s="88"/>
      <c r="AO76" s="88"/>
      <c r="AP76" s="77">
        <f t="shared" si="24"/>
        <v>100</v>
      </c>
      <c r="AQ76" s="77">
        <f t="shared" si="25"/>
        <v>60</v>
      </c>
      <c r="AR76" s="77"/>
      <c r="AS76" s="77">
        <f t="shared" si="26"/>
        <v>100</v>
      </c>
      <c r="AT76" s="65" t="s">
        <v>53</v>
      </c>
    </row>
    <row r="77" s="50" customFormat="1" ht="25.1" customHeight="1" spans="1:46">
      <c r="A77" s="63">
        <f t="shared" si="28"/>
        <v>70</v>
      </c>
      <c r="B77" s="67">
        <v>2184030</v>
      </c>
      <c r="C77" s="68" t="s">
        <v>44</v>
      </c>
      <c r="D77" s="67">
        <v>2184080</v>
      </c>
      <c r="E77" s="64" t="s">
        <v>45</v>
      </c>
      <c r="F77" s="64" t="s">
        <v>55</v>
      </c>
      <c r="G77" s="64" t="s">
        <v>52</v>
      </c>
      <c r="H77" s="64">
        <f t="shared" si="27"/>
        <v>50</v>
      </c>
      <c r="I77" s="64">
        <v>18</v>
      </c>
      <c r="J77" s="64"/>
      <c r="K77" s="123"/>
      <c r="L77" s="64"/>
      <c r="M77" s="64"/>
      <c r="N77" s="64"/>
      <c r="O77" s="88"/>
      <c r="P77" s="88"/>
      <c r="Q77" s="88"/>
      <c r="R77" s="88"/>
      <c r="S77" s="88"/>
      <c r="T77" s="88">
        <f t="shared" si="21"/>
        <v>54</v>
      </c>
      <c r="U77" s="64"/>
      <c r="V77" s="88"/>
      <c r="W77" s="125"/>
      <c r="X77" s="88"/>
      <c r="Y77" s="64"/>
      <c r="Z77" s="88"/>
      <c r="AA77" s="88"/>
      <c r="AB77" s="88"/>
      <c r="AC77" s="88"/>
      <c r="AD77" s="88"/>
      <c r="AE77" s="88"/>
      <c r="AF77" s="88"/>
      <c r="AG77" s="125"/>
      <c r="AH77" s="88"/>
      <c r="AI77" s="88">
        <f t="shared" si="22"/>
        <v>81</v>
      </c>
      <c r="AJ77" s="88"/>
      <c r="AK77" s="88">
        <f t="shared" si="23"/>
        <v>906.868</v>
      </c>
      <c r="AL77" s="88"/>
      <c r="AM77" s="88"/>
      <c r="AN77" s="88"/>
      <c r="AO77" s="88"/>
      <c r="AP77" s="77">
        <f t="shared" si="24"/>
        <v>100</v>
      </c>
      <c r="AQ77" s="77">
        <f t="shared" si="25"/>
        <v>60</v>
      </c>
      <c r="AR77" s="77"/>
      <c r="AS77" s="77">
        <f t="shared" si="26"/>
        <v>100</v>
      </c>
      <c r="AT77" s="65" t="s">
        <v>53</v>
      </c>
    </row>
    <row r="78" s="50" customFormat="1" ht="19.95" customHeight="1" spans="1:48">
      <c r="A78" s="63">
        <f t="shared" si="28"/>
        <v>71</v>
      </c>
      <c r="B78" s="67">
        <v>2184580</v>
      </c>
      <c r="C78" s="68" t="s">
        <v>44</v>
      </c>
      <c r="D78" s="67">
        <v>2184800</v>
      </c>
      <c r="E78" s="64" t="s">
        <v>45</v>
      </c>
      <c r="F78" s="64" t="s">
        <v>64</v>
      </c>
      <c r="G78" s="64" t="s">
        <v>65</v>
      </c>
      <c r="H78" s="64">
        <f t="shared" si="27"/>
        <v>220</v>
      </c>
      <c r="I78" s="64">
        <v>3.75</v>
      </c>
      <c r="J78" s="64">
        <v>4</v>
      </c>
      <c r="K78" s="123">
        <f>H78*I78</f>
        <v>825</v>
      </c>
      <c r="L78" s="64">
        <v>4</v>
      </c>
      <c r="M78" s="64">
        <f>(H78-4)*(I78-0.3)</f>
        <v>745.2</v>
      </c>
      <c r="N78" s="64"/>
      <c r="O78" s="88"/>
      <c r="P78" s="88"/>
      <c r="Q78" s="88"/>
      <c r="R78" s="88">
        <v>5</v>
      </c>
      <c r="S78" s="88">
        <f>M78*0.05</f>
        <v>37.26</v>
      </c>
      <c r="T78" s="88"/>
      <c r="U78" s="64">
        <v>4</v>
      </c>
      <c r="V78" s="88">
        <f>K78</f>
        <v>825</v>
      </c>
      <c r="W78" s="88">
        <v>4</v>
      </c>
      <c r="X78" s="88">
        <f>M78</f>
        <v>745.2</v>
      </c>
      <c r="Y78" s="64"/>
      <c r="Z78" s="88"/>
      <c r="AA78" s="88"/>
      <c r="AB78" s="88"/>
      <c r="AC78" s="88">
        <v>5</v>
      </c>
      <c r="AD78" s="88">
        <f>S78</f>
        <v>37.26</v>
      </c>
      <c r="AE78" s="88"/>
      <c r="AF78" s="88"/>
      <c r="AG78" s="88"/>
      <c r="AH78" s="88"/>
      <c r="AI78" s="88"/>
      <c r="AJ78" s="88"/>
      <c r="AK78" s="88">
        <f>K78+(H78+I78)*2*0.04+O78+(H78-4+I78-0.3)*0.06+S78</f>
        <v>893.327</v>
      </c>
      <c r="AL78" s="88">
        <f>H78*0.1</f>
        <v>22</v>
      </c>
      <c r="AM78" s="88">
        <f>AL78*0.5*1.1</f>
        <v>12.1</v>
      </c>
      <c r="AN78" s="88">
        <f>(H78+I78)*2</f>
        <v>447.5</v>
      </c>
      <c r="AO78" s="88">
        <f>(H78-4+I78-0.3)*2</f>
        <v>438.9</v>
      </c>
      <c r="AP78" s="77">
        <f>H78</f>
        <v>220</v>
      </c>
      <c r="AQ78" s="77">
        <f>H78/15*6</f>
        <v>88</v>
      </c>
      <c r="AR78" s="77"/>
      <c r="AS78" s="77"/>
      <c r="AT78" s="64"/>
      <c r="AV78" s="133" t="s">
        <v>66</v>
      </c>
    </row>
    <row r="79" s="50" customFormat="1" ht="25.1" customHeight="1" spans="1:46">
      <c r="A79" s="63">
        <f t="shared" si="28"/>
        <v>72</v>
      </c>
      <c r="B79" s="67">
        <v>2186000</v>
      </c>
      <c r="C79" s="68" t="s">
        <v>44</v>
      </c>
      <c r="D79" s="67">
        <v>2186050</v>
      </c>
      <c r="E79" s="64" t="s">
        <v>45</v>
      </c>
      <c r="F79" s="64" t="s">
        <v>55</v>
      </c>
      <c r="G79" s="64" t="s">
        <v>52</v>
      </c>
      <c r="H79" s="64">
        <f t="shared" si="27"/>
        <v>50</v>
      </c>
      <c r="I79" s="64">
        <v>18</v>
      </c>
      <c r="J79" s="64"/>
      <c r="K79" s="123"/>
      <c r="L79" s="64"/>
      <c r="M79" s="64"/>
      <c r="N79" s="64"/>
      <c r="O79" s="88"/>
      <c r="P79" s="88"/>
      <c r="Q79" s="88"/>
      <c r="R79" s="88"/>
      <c r="S79" s="88"/>
      <c r="T79" s="88">
        <f>H79*I79*0.06</f>
        <v>54</v>
      </c>
      <c r="U79" s="64"/>
      <c r="V79" s="88"/>
      <c r="W79" s="125"/>
      <c r="X79" s="88"/>
      <c r="Y79" s="64"/>
      <c r="Z79" s="88"/>
      <c r="AA79" s="88"/>
      <c r="AB79" s="88"/>
      <c r="AC79" s="88"/>
      <c r="AD79" s="88"/>
      <c r="AE79" s="88"/>
      <c r="AF79" s="88"/>
      <c r="AG79" s="125"/>
      <c r="AH79" s="88"/>
      <c r="AI79" s="88">
        <f>T79*1.5</f>
        <v>81</v>
      </c>
      <c r="AJ79" s="88"/>
      <c r="AK79" s="88">
        <f>H79*I79+(H79+I79)*2*0.045+(H79+I79)*2*0.055*0.1</f>
        <v>906.868</v>
      </c>
      <c r="AL79" s="88"/>
      <c r="AM79" s="88"/>
      <c r="AN79" s="88"/>
      <c r="AO79" s="88"/>
      <c r="AP79" s="77">
        <f>H79*2</f>
        <v>100</v>
      </c>
      <c r="AQ79" s="77">
        <f>H79/15*6*3</f>
        <v>60</v>
      </c>
      <c r="AR79" s="77"/>
      <c r="AS79" s="77">
        <f>H79*2</f>
        <v>100</v>
      </c>
      <c r="AT79" s="65" t="s">
        <v>53</v>
      </c>
    </row>
    <row r="80" s="48" customFormat="1" ht="25.1" customHeight="1" spans="1:48">
      <c r="A80" s="63">
        <f t="shared" si="28"/>
        <v>73</v>
      </c>
      <c r="B80" s="67">
        <v>2189125</v>
      </c>
      <c r="C80" s="68" t="s">
        <v>44</v>
      </c>
      <c r="D80" s="67">
        <v>2189335</v>
      </c>
      <c r="E80" s="64" t="s">
        <v>45</v>
      </c>
      <c r="F80" s="64" t="s">
        <v>46</v>
      </c>
      <c r="G80" s="64" t="s">
        <v>54</v>
      </c>
      <c r="H80" s="64">
        <f t="shared" si="27"/>
        <v>210</v>
      </c>
      <c r="I80" s="64">
        <v>7.5</v>
      </c>
      <c r="J80" s="64">
        <v>4</v>
      </c>
      <c r="K80" s="123">
        <f>H80*I80</f>
        <v>1575</v>
      </c>
      <c r="L80" s="64"/>
      <c r="M80" s="64"/>
      <c r="N80" s="64"/>
      <c r="O80" s="88"/>
      <c r="P80" s="88"/>
      <c r="Q80" s="88"/>
      <c r="R80" s="88">
        <v>4</v>
      </c>
      <c r="S80" s="88">
        <f>K80*0.05</f>
        <v>78.75</v>
      </c>
      <c r="T80" s="88"/>
      <c r="U80" s="64">
        <v>4</v>
      </c>
      <c r="V80" s="88">
        <f>K80</f>
        <v>1575</v>
      </c>
      <c r="W80" s="125"/>
      <c r="X80" s="88"/>
      <c r="Y80" s="64"/>
      <c r="Z80" s="88"/>
      <c r="AA80" s="88"/>
      <c r="AB80" s="88"/>
      <c r="AC80" s="88">
        <v>4</v>
      </c>
      <c r="AD80" s="88">
        <f>S80</f>
        <v>78.75</v>
      </c>
      <c r="AE80" s="88"/>
      <c r="AF80" s="88"/>
      <c r="AG80" s="88"/>
      <c r="AH80" s="88"/>
      <c r="AI80" s="88"/>
      <c r="AJ80" s="88"/>
      <c r="AK80" s="88">
        <f>K80+(H80+I80)*2*0.04+O80+(H80-4+I80-0.3)*0.06+S80</f>
        <v>1683.942</v>
      </c>
      <c r="AL80" s="88">
        <f>H80*0.1</f>
        <v>21</v>
      </c>
      <c r="AM80" s="88">
        <f>AL80*0.5*1.1</f>
        <v>11.55</v>
      </c>
      <c r="AN80" s="88">
        <f>(H80+I80)*2</f>
        <v>435</v>
      </c>
      <c r="AO80" s="88"/>
      <c r="AP80" s="77">
        <f>H80</f>
        <v>210</v>
      </c>
      <c r="AQ80" s="77">
        <f>H80/15*6</f>
        <v>84</v>
      </c>
      <c r="AR80" s="77"/>
      <c r="AS80" s="77"/>
      <c r="AT80" s="64"/>
      <c r="AV80" s="131" t="s">
        <v>67</v>
      </c>
    </row>
    <row r="81" s="48" customFormat="1" ht="19.95" customHeight="1" spans="1:46">
      <c r="A81" s="63">
        <f t="shared" si="28"/>
        <v>74</v>
      </c>
      <c r="B81" s="67">
        <v>2189775</v>
      </c>
      <c r="C81" s="68" t="s">
        <v>44</v>
      </c>
      <c r="D81" s="67">
        <v>2189825</v>
      </c>
      <c r="E81" s="64" t="s">
        <v>45</v>
      </c>
      <c r="F81" s="64" t="s">
        <v>55</v>
      </c>
      <c r="G81" s="64" t="s">
        <v>52</v>
      </c>
      <c r="H81" s="64">
        <f t="shared" si="27"/>
        <v>50</v>
      </c>
      <c r="I81" s="64">
        <v>18</v>
      </c>
      <c r="J81" s="64"/>
      <c r="K81" s="123"/>
      <c r="L81" s="64"/>
      <c r="M81" s="64"/>
      <c r="N81" s="64"/>
      <c r="O81" s="88"/>
      <c r="P81" s="88"/>
      <c r="Q81" s="88"/>
      <c r="R81" s="88"/>
      <c r="S81" s="88"/>
      <c r="T81" s="88">
        <f>H81*I81*0.06</f>
        <v>54</v>
      </c>
      <c r="U81" s="64"/>
      <c r="V81" s="88"/>
      <c r="W81" s="125"/>
      <c r="X81" s="88"/>
      <c r="Y81" s="64"/>
      <c r="Z81" s="88"/>
      <c r="AA81" s="88"/>
      <c r="AB81" s="88"/>
      <c r="AC81" s="88"/>
      <c r="AD81" s="88"/>
      <c r="AE81" s="88"/>
      <c r="AF81" s="88"/>
      <c r="AG81" s="125"/>
      <c r="AH81" s="88"/>
      <c r="AI81" s="88">
        <f>T81*1.5</f>
        <v>81</v>
      </c>
      <c r="AJ81" s="88"/>
      <c r="AK81" s="88">
        <f>H81*I81+(H81+I81)*2*0.045+(H81+I81)*2*0.055*0.1</f>
        <v>906.868</v>
      </c>
      <c r="AL81" s="88"/>
      <c r="AM81" s="88"/>
      <c r="AN81" s="88"/>
      <c r="AO81" s="88"/>
      <c r="AP81" s="77">
        <f>H81*2</f>
        <v>100</v>
      </c>
      <c r="AQ81" s="77">
        <f>H81/15*6*3</f>
        <v>60</v>
      </c>
      <c r="AR81" s="77"/>
      <c r="AS81" s="77">
        <f>H81*2</f>
        <v>100</v>
      </c>
      <c r="AT81" s="65" t="s">
        <v>53</v>
      </c>
    </row>
    <row r="82" s="48" customFormat="1" ht="39" customHeight="1" spans="1:46">
      <c r="A82" s="63">
        <f t="shared" si="28"/>
        <v>75</v>
      </c>
      <c r="B82" s="67">
        <v>2189915</v>
      </c>
      <c r="C82" s="68" t="s">
        <v>44</v>
      </c>
      <c r="D82" s="67">
        <v>2189965</v>
      </c>
      <c r="E82" s="64" t="s">
        <v>45</v>
      </c>
      <c r="F82" s="64" t="s">
        <v>55</v>
      </c>
      <c r="G82" s="64" t="s">
        <v>52</v>
      </c>
      <c r="H82" s="64">
        <f t="shared" si="27"/>
        <v>50</v>
      </c>
      <c r="I82" s="64">
        <v>18</v>
      </c>
      <c r="J82" s="64"/>
      <c r="K82" s="123"/>
      <c r="L82" s="64"/>
      <c r="M82" s="64"/>
      <c r="N82" s="64"/>
      <c r="O82" s="88"/>
      <c r="P82" s="88"/>
      <c r="Q82" s="88"/>
      <c r="R82" s="88"/>
      <c r="S82" s="88"/>
      <c r="T82" s="88">
        <f>H82*I82*0.06</f>
        <v>54</v>
      </c>
      <c r="U82" s="64"/>
      <c r="V82" s="88"/>
      <c r="W82" s="125"/>
      <c r="X82" s="88"/>
      <c r="Y82" s="64"/>
      <c r="Z82" s="88"/>
      <c r="AA82" s="88"/>
      <c r="AB82" s="88"/>
      <c r="AC82" s="88"/>
      <c r="AD82" s="88"/>
      <c r="AE82" s="88"/>
      <c r="AF82" s="88"/>
      <c r="AG82" s="125"/>
      <c r="AH82" s="88"/>
      <c r="AI82" s="88">
        <f>T82*1.5</f>
        <v>81</v>
      </c>
      <c r="AJ82" s="88"/>
      <c r="AK82" s="88">
        <f>H82*I82+(H82+I82)*2*0.045+(H82+I82)*2*0.055*0.1</f>
        <v>906.868</v>
      </c>
      <c r="AL82" s="88"/>
      <c r="AM82" s="88"/>
      <c r="AN82" s="88"/>
      <c r="AO82" s="88"/>
      <c r="AP82" s="77">
        <f>H82*2</f>
        <v>100</v>
      </c>
      <c r="AQ82" s="77">
        <f>H82/15*6*3</f>
        <v>60</v>
      </c>
      <c r="AR82" s="77"/>
      <c r="AS82" s="77">
        <f>H82*2</f>
        <v>100</v>
      </c>
      <c r="AT82" s="65" t="s">
        <v>53</v>
      </c>
    </row>
    <row r="83" s="48" customFormat="1" ht="19.95" customHeight="1" spans="1:46">
      <c r="A83" s="63">
        <f t="shared" si="28"/>
        <v>76</v>
      </c>
      <c r="B83" s="67">
        <v>2191325</v>
      </c>
      <c r="C83" s="68" t="s">
        <v>44</v>
      </c>
      <c r="D83" s="67">
        <v>2191484</v>
      </c>
      <c r="E83" s="64" t="s">
        <v>45</v>
      </c>
      <c r="F83" s="64" t="s">
        <v>61</v>
      </c>
      <c r="G83" s="64" t="s">
        <v>54</v>
      </c>
      <c r="H83" s="64">
        <f t="shared" si="27"/>
        <v>159</v>
      </c>
      <c r="I83" s="64">
        <v>3.75</v>
      </c>
      <c r="J83" s="64">
        <v>4</v>
      </c>
      <c r="K83" s="123">
        <f>H83*I83</f>
        <v>596.25</v>
      </c>
      <c r="L83" s="64"/>
      <c r="M83" s="64"/>
      <c r="N83" s="64"/>
      <c r="O83" s="88"/>
      <c r="P83" s="88"/>
      <c r="Q83" s="88"/>
      <c r="R83" s="88">
        <v>6</v>
      </c>
      <c r="S83" s="88">
        <f>K83*0.05</f>
        <v>29.8125</v>
      </c>
      <c r="T83" s="88"/>
      <c r="U83" s="64">
        <v>4</v>
      </c>
      <c r="V83" s="88">
        <f>K83</f>
        <v>596.25</v>
      </c>
      <c r="W83" s="125"/>
      <c r="X83" s="88"/>
      <c r="Y83" s="64"/>
      <c r="Z83" s="88"/>
      <c r="AA83" s="88"/>
      <c r="AB83" s="88"/>
      <c r="AC83" s="88">
        <v>6</v>
      </c>
      <c r="AD83" s="88">
        <f>S83</f>
        <v>29.8125</v>
      </c>
      <c r="AE83" s="88"/>
      <c r="AF83" s="88"/>
      <c r="AG83" s="88"/>
      <c r="AH83" s="88"/>
      <c r="AI83" s="88"/>
      <c r="AJ83" s="88"/>
      <c r="AK83" s="88">
        <f>K83+(H83+I83)*2*0.04+O83+(H83-4+I83-0.3)*0.06+S83</f>
        <v>648.5895</v>
      </c>
      <c r="AL83" s="88">
        <f>H83*0.1</f>
        <v>15.9</v>
      </c>
      <c r="AM83" s="88">
        <f>AL83*0.5*1.1</f>
        <v>8.745</v>
      </c>
      <c r="AN83" s="88">
        <f>(H83+I83)*2</f>
        <v>325.5</v>
      </c>
      <c r="AO83" s="88"/>
      <c r="AP83" s="77">
        <f>H83</f>
        <v>159</v>
      </c>
      <c r="AQ83" s="77">
        <f>H83/15*6</f>
        <v>63.6</v>
      </c>
      <c r="AR83" s="77"/>
      <c r="AS83" s="77"/>
      <c r="AT83" s="64"/>
    </row>
    <row r="84" s="48" customFormat="1" ht="25.1" customHeight="1" spans="1:46">
      <c r="A84" s="63">
        <f t="shared" si="28"/>
        <v>77</v>
      </c>
      <c r="B84" s="67">
        <v>2192160</v>
      </c>
      <c r="C84" s="68" t="s">
        <v>44</v>
      </c>
      <c r="D84" s="67">
        <v>2192210</v>
      </c>
      <c r="E84" s="64" t="s">
        <v>45</v>
      </c>
      <c r="F84" s="64" t="s">
        <v>55</v>
      </c>
      <c r="G84" s="64" t="s">
        <v>52</v>
      </c>
      <c r="H84" s="64">
        <f t="shared" si="27"/>
        <v>50</v>
      </c>
      <c r="I84" s="64">
        <v>18</v>
      </c>
      <c r="J84" s="64"/>
      <c r="K84" s="123"/>
      <c r="L84" s="64"/>
      <c r="M84" s="64"/>
      <c r="N84" s="64"/>
      <c r="O84" s="88"/>
      <c r="P84" s="88"/>
      <c r="Q84" s="88"/>
      <c r="R84" s="88"/>
      <c r="S84" s="88"/>
      <c r="T84" s="88">
        <f>H84*I84*0.06</f>
        <v>54</v>
      </c>
      <c r="U84" s="64"/>
      <c r="V84" s="88"/>
      <c r="W84" s="125"/>
      <c r="X84" s="88"/>
      <c r="Y84" s="64"/>
      <c r="Z84" s="88"/>
      <c r="AA84" s="88"/>
      <c r="AB84" s="88"/>
      <c r="AC84" s="88"/>
      <c r="AD84" s="88"/>
      <c r="AE84" s="88"/>
      <c r="AF84" s="88"/>
      <c r="AG84" s="125"/>
      <c r="AH84" s="88"/>
      <c r="AI84" s="88">
        <f>T84*1.5</f>
        <v>81</v>
      </c>
      <c r="AJ84" s="88"/>
      <c r="AK84" s="88">
        <f>H84*I84+(H84+I84)*2*0.045+(H84+I84)*2*0.055*0.1</f>
        <v>906.868</v>
      </c>
      <c r="AL84" s="88"/>
      <c r="AM84" s="88"/>
      <c r="AN84" s="88"/>
      <c r="AO84" s="88"/>
      <c r="AP84" s="77">
        <f>H84*2</f>
        <v>100</v>
      </c>
      <c r="AQ84" s="77">
        <f>H84/15*6*3</f>
        <v>60</v>
      </c>
      <c r="AR84" s="77"/>
      <c r="AS84" s="77">
        <f>H84*2</f>
        <v>100</v>
      </c>
      <c r="AT84" s="65" t="s">
        <v>53</v>
      </c>
    </row>
    <row r="85" s="48" customFormat="1" ht="19.95" customHeight="1" spans="1:46">
      <c r="A85" s="63">
        <f t="shared" si="28"/>
        <v>78</v>
      </c>
      <c r="B85" s="67">
        <v>2192730</v>
      </c>
      <c r="C85" s="68" t="s">
        <v>44</v>
      </c>
      <c r="D85" s="67">
        <v>2192780</v>
      </c>
      <c r="E85" s="64" t="s">
        <v>45</v>
      </c>
      <c r="F85" s="64" t="s">
        <v>55</v>
      </c>
      <c r="G85" s="64" t="s">
        <v>52</v>
      </c>
      <c r="H85" s="64">
        <f t="shared" si="27"/>
        <v>50</v>
      </c>
      <c r="I85" s="64">
        <v>18</v>
      </c>
      <c r="J85" s="64"/>
      <c r="K85" s="123"/>
      <c r="L85" s="64"/>
      <c r="M85" s="64"/>
      <c r="N85" s="64"/>
      <c r="O85" s="88"/>
      <c r="P85" s="88"/>
      <c r="Q85" s="88"/>
      <c r="R85" s="88"/>
      <c r="S85" s="88"/>
      <c r="T85" s="88">
        <f>H85*I85*0.06</f>
        <v>54</v>
      </c>
      <c r="U85" s="64"/>
      <c r="V85" s="88"/>
      <c r="W85" s="125"/>
      <c r="X85" s="88"/>
      <c r="Y85" s="64"/>
      <c r="Z85" s="88"/>
      <c r="AA85" s="88"/>
      <c r="AB85" s="88"/>
      <c r="AC85" s="88"/>
      <c r="AD85" s="88"/>
      <c r="AE85" s="88"/>
      <c r="AF85" s="88"/>
      <c r="AG85" s="125"/>
      <c r="AH85" s="88"/>
      <c r="AI85" s="88">
        <f>T85*1.5</f>
        <v>81</v>
      </c>
      <c r="AJ85" s="88"/>
      <c r="AK85" s="88">
        <f>H85*I85+(H85+I85)*2*0.045+(H85+I85)*2*0.055*0.1</f>
        <v>906.868</v>
      </c>
      <c r="AL85" s="88"/>
      <c r="AM85" s="88"/>
      <c r="AN85" s="88"/>
      <c r="AO85" s="88"/>
      <c r="AP85" s="77">
        <f>H85*2</f>
        <v>100</v>
      </c>
      <c r="AQ85" s="77">
        <f>H85/15*6*3</f>
        <v>60</v>
      </c>
      <c r="AR85" s="77"/>
      <c r="AS85" s="77">
        <f>H85*2</f>
        <v>100</v>
      </c>
      <c r="AT85" s="65" t="s">
        <v>53</v>
      </c>
    </row>
    <row r="86" s="48" customFormat="1" ht="34.95" customHeight="1" spans="1:46">
      <c r="A86" s="63">
        <f t="shared" si="28"/>
        <v>79</v>
      </c>
      <c r="B86" s="67">
        <v>2193785</v>
      </c>
      <c r="C86" s="68" t="s">
        <v>44</v>
      </c>
      <c r="D86" s="67">
        <v>2194000</v>
      </c>
      <c r="E86" s="64" t="s">
        <v>45</v>
      </c>
      <c r="F86" s="64" t="s">
        <v>59</v>
      </c>
      <c r="G86" s="64" t="s">
        <v>54</v>
      </c>
      <c r="H86" s="64">
        <f t="shared" si="27"/>
        <v>215</v>
      </c>
      <c r="I86" s="64">
        <v>7.5</v>
      </c>
      <c r="J86" s="64">
        <v>4</v>
      </c>
      <c r="K86" s="123">
        <f>H86*I86</f>
        <v>1612.5</v>
      </c>
      <c r="L86" s="64"/>
      <c r="M86" s="64"/>
      <c r="N86" s="64"/>
      <c r="O86" s="88"/>
      <c r="P86" s="88"/>
      <c r="Q86" s="88"/>
      <c r="R86" s="88">
        <v>6</v>
      </c>
      <c r="S86" s="88">
        <f>K86*0.05</f>
        <v>80.625</v>
      </c>
      <c r="T86" s="88"/>
      <c r="U86" s="64">
        <v>4</v>
      </c>
      <c r="V86" s="88">
        <f>K86</f>
        <v>1612.5</v>
      </c>
      <c r="W86" s="125"/>
      <c r="X86" s="88"/>
      <c r="Y86" s="64"/>
      <c r="Z86" s="88"/>
      <c r="AA86" s="88"/>
      <c r="AB86" s="88"/>
      <c r="AC86" s="88">
        <v>6</v>
      </c>
      <c r="AD86" s="88">
        <f>S86</f>
        <v>80.625</v>
      </c>
      <c r="AE86" s="88"/>
      <c r="AF86" s="88"/>
      <c r="AG86" s="88"/>
      <c r="AH86" s="88"/>
      <c r="AI86" s="88"/>
      <c r="AJ86" s="88"/>
      <c r="AK86" s="88">
        <f>K86+(H86+I86)*2*0.04+O86+(H86-4+I86-0.3)*0.06+S86</f>
        <v>1724.017</v>
      </c>
      <c r="AL86" s="88">
        <f>H86*0.1</f>
        <v>21.5</v>
      </c>
      <c r="AM86" s="88">
        <f>AL86*0.5*1.1</f>
        <v>11.825</v>
      </c>
      <c r="AN86" s="88">
        <f>(H86+I86)*2</f>
        <v>445</v>
      </c>
      <c r="AO86" s="88"/>
      <c r="AP86" s="77">
        <f>H86</f>
        <v>215</v>
      </c>
      <c r="AQ86" s="77">
        <f>H86/15*6*2</f>
        <v>172</v>
      </c>
      <c r="AR86" s="77"/>
      <c r="AS86" s="77"/>
      <c r="AT86" s="64"/>
    </row>
    <row r="87" s="48" customFormat="1" ht="19.95" customHeight="1" spans="1:46">
      <c r="A87" s="63">
        <f t="shared" si="28"/>
        <v>80</v>
      </c>
      <c r="B87" s="67">
        <v>2195270</v>
      </c>
      <c r="C87" s="68" t="s">
        <v>44</v>
      </c>
      <c r="D87" s="67">
        <v>2195320</v>
      </c>
      <c r="E87" s="64" t="s">
        <v>45</v>
      </c>
      <c r="F87" s="64" t="s">
        <v>55</v>
      </c>
      <c r="G87" s="64" t="s">
        <v>52</v>
      </c>
      <c r="H87" s="64">
        <f t="shared" si="27"/>
        <v>50</v>
      </c>
      <c r="I87" s="64">
        <v>18</v>
      </c>
      <c r="J87" s="64"/>
      <c r="K87" s="123"/>
      <c r="L87" s="64"/>
      <c r="M87" s="64"/>
      <c r="N87" s="64"/>
      <c r="O87" s="88"/>
      <c r="P87" s="88"/>
      <c r="Q87" s="88"/>
      <c r="R87" s="88"/>
      <c r="S87" s="88"/>
      <c r="T87" s="88">
        <f>H87*I87*0.06</f>
        <v>54</v>
      </c>
      <c r="U87" s="64"/>
      <c r="V87" s="88"/>
      <c r="W87" s="125"/>
      <c r="X87" s="88"/>
      <c r="Y87" s="64"/>
      <c r="Z87" s="88"/>
      <c r="AA87" s="88"/>
      <c r="AB87" s="88"/>
      <c r="AC87" s="88"/>
      <c r="AD87" s="88"/>
      <c r="AE87" s="88"/>
      <c r="AF87" s="88"/>
      <c r="AG87" s="125"/>
      <c r="AH87" s="88"/>
      <c r="AI87" s="88">
        <f>T87*1.5</f>
        <v>81</v>
      </c>
      <c r="AJ87" s="88"/>
      <c r="AK87" s="88">
        <f>H87*I87+(H87+I87)*2*0.045+(H87+I87)*2*0.055*0.1</f>
        <v>906.868</v>
      </c>
      <c r="AL87" s="88"/>
      <c r="AM87" s="88"/>
      <c r="AN87" s="88"/>
      <c r="AO87" s="88"/>
      <c r="AP87" s="77">
        <f>H87*2</f>
        <v>100</v>
      </c>
      <c r="AQ87" s="77">
        <f>H87/15*6*3</f>
        <v>60</v>
      </c>
      <c r="AR87" s="77"/>
      <c r="AS87" s="77">
        <f>H87*2</f>
        <v>100</v>
      </c>
      <c r="AT87" s="65" t="s">
        <v>53</v>
      </c>
    </row>
    <row r="88" s="48" customFormat="1" ht="19.95" customHeight="1" spans="1:46">
      <c r="A88" s="63">
        <f t="shared" si="28"/>
        <v>81</v>
      </c>
      <c r="B88" s="67">
        <v>2197950</v>
      </c>
      <c r="C88" s="68" t="s">
        <v>44</v>
      </c>
      <c r="D88" s="67">
        <v>2198000</v>
      </c>
      <c r="E88" s="64" t="s">
        <v>45</v>
      </c>
      <c r="F88" s="64" t="s">
        <v>55</v>
      </c>
      <c r="G88" s="64" t="s">
        <v>52</v>
      </c>
      <c r="H88" s="64">
        <f t="shared" si="27"/>
        <v>50</v>
      </c>
      <c r="I88" s="64">
        <v>18</v>
      </c>
      <c r="J88" s="64"/>
      <c r="K88" s="123"/>
      <c r="L88" s="64"/>
      <c r="M88" s="64"/>
      <c r="N88" s="64"/>
      <c r="O88" s="88"/>
      <c r="P88" s="88"/>
      <c r="Q88" s="88"/>
      <c r="R88" s="88"/>
      <c r="S88" s="88"/>
      <c r="T88" s="88">
        <f>H88*I88*0.06</f>
        <v>54</v>
      </c>
      <c r="U88" s="64"/>
      <c r="V88" s="88"/>
      <c r="W88" s="125"/>
      <c r="X88" s="88"/>
      <c r="Y88" s="64"/>
      <c r="Z88" s="88"/>
      <c r="AA88" s="88"/>
      <c r="AB88" s="88"/>
      <c r="AC88" s="88"/>
      <c r="AD88" s="88"/>
      <c r="AE88" s="88"/>
      <c r="AF88" s="88"/>
      <c r="AG88" s="125"/>
      <c r="AH88" s="88"/>
      <c r="AI88" s="88">
        <f>T88*1.5</f>
        <v>81</v>
      </c>
      <c r="AJ88" s="88"/>
      <c r="AK88" s="88">
        <f>H88*I88+(H88+I88)*2*0.045+(H88+I88)*2*0.055*0.1</f>
        <v>906.868</v>
      </c>
      <c r="AL88" s="88"/>
      <c r="AM88" s="88"/>
      <c r="AN88" s="88"/>
      <c r="AO88" s="88"/>
      <c r="AP88" s="77">
        <f>H88*2</f>
        <v>100</v>
      </c>
      <c r="AQ88" s="77">
        <f>H88/15*6*3</f>
        <v>60</v>
      </c>
      <c r="AR88" s="77"/>
      <c r="AS88" s="77">
        <f>H88*2</f>
        <v>100</v>
      </c>
      <c r="AT88" s="65" t="s">
        <v>53</v>
      </c>
    </row>
    <row r="89" s="48" customFormat="1" ht="19.95" customHeight="1" spans="1:46">
      <c r="A89" s="63">
        <f t="shared" si="28"/>
        <v>82</v>
      </c>
      <c r="B89" s="67">
        <v>2200060</v>
      </c>
      <c r="C89" s="68" t="s">
        <v>44</v>
      </c>
      <c r="D89" s="67">
        <v>2200470</v>
      </c>
      <c r="E89" s="64" t="s">
        <v>45</v>
      </c>
      <c r="F89" s="64" t="s">
        <v>46</v>
      </c>
      <c r="G89" s="64" t="s">
        <v>54</v>
      </c>
      <c r="H89" s="64">
        <f t="shared" si="27"/>
        <v>410</v>
      </c>
      <c r="I89" s="64">
        <v>7.5</v>
      </c>
      <c r="J89" s="64">
        <v>4</v>
      </c>
      <c r="K89" s="123">
        <f>H89*I89</f>
        <v>3075</v>
      </c>
      <c r="L89" s="64"/>
      <c r="M89" s="64"/>
      <c r="N89" s="64"/>
      <c r="O89" s="88"/>
      <c r="P89" s="88"/>
      <c r="Q89" s="88"/>
      <c r="R89" s="88">
        <v>4</v>
      </c>
      <c r="S89" s="88">
        <f>K89*0.05</f>
        <v>153.75</v>
      </c>
      <c r="T89" s="88"/>
      <c r="U89" s="64">
        <v>4</v>
      </c>
      <c r="V89" s="88">
        <f>K89</f>
        <v>3075</v>
      </c>
      <c r="W89" s="125"/>
      <c r="X89" s="88"/>
      <c r="Y89" s="64"/>
      <c r="Z89" s="88"/>
      <c r="AA89" s="88"/>
      <c r="AB89" s="88"/>
      <c r="AC89" s="88">
        <v>4</v>
      </c>
      <c r="AD89" s="88">
        <f>S89</f>
        <v>153.75</v>
      </c>
      <c r="AE89" s="88"/>
      <c r="AF89" s="88"/>
      <c r="AG89" s="88"/>
      <c r="AH89" s="88"/>
      <c r="AI89" s="88"/>
      <c r="AJ89" s="88"/>
      <c r="AK89" s="88">
        <f>K89+(H89+I89)*2*0.04+O89+(H89-4+I89-0.3)*0.06+S89</f>
        <v>3286.942</v>
      </c>
      <c r="AL89" s="88">
        <f>H89*0.1</f>
        <v>41</v>
      </c>
      <c r="AM89" s="88">
        <f>AL89*0.5*1.1</f>
        <v>22.55</v>
      </c>
      <c r="AN89" s="88">
        <f>(H89+I89)*2</f>
        <v>835</v>
      </c>
      <c r="AO89" s="88"/>
      <c r="AP89" s="77">
        <f>H89</f>
        <v>410</v>
      </c>
      <c r="AQ89" s="77">
        <f>H89/15*6</f>
        <v>164</v>
      </c>
      <c r="AR89" s="77"/>
      <c r="AS89" s="77"/>
      <c r="AT89" s="64"/>
    </row>
    <row r="90" s="48" customFormat="1" ht="19.95" customHeight="1" spans="1:46">
      <c r="A90" s="63">
        <f t="shared" si="28"/>
        <v>83</v>
      </c>
      <c r="B90" s="67">
        <v>2189125</v>
      </c>
      <c r="C90" s="68" t="s">
        <v>44</v>
      </c>
      <c r="D90" s="67">
        <v>2189335</v>
      </c>
      <c r="E90" s="64" t="s">
        <v>45</v>
      </c>
      <c r="F90" s="65" t="s">
        <v>68</v>
      </c>
      <c r="G90" s="64" t="s">
        <v>65</v>
      </c>
      <c r="H90" s="64">
        <f t="shared" si="27"/>
        <v>210</v>
      </c>
      <c r="I90" s="64">
        <v>3.75</v>
      </c>
      <c r="J90" s="64">
        <v>4</v>
      </c>
      <c r="K90" s="123">
        <f>H90*I90</f>
        <v>787.5</v>
      </c>
      <c r="L90" s="64">
        <v>4</v>
      </c>
      <c r="M90" s="64">
        <f>(H90-4)*(I90-0.3)</f>
        <v>710.7</v>
      </c>
      <c r="N90" s="64"/>
      <c r="O90" s="88"/>
      <c r="P90" s="88"/>
      <c r="Q90" s="88"/>
      <c r="R90" s="88">
        <v>5</v>
      </c>
      <c r="S90" s="88">
        <f>M90*0.05</f>
        <v>35.535</v>
      </c>
      <c r="T90" s="88"/>
      <c r="U90" s="64">
        <v>4</v>
      </c>
      <c r="V90" s="88">
        <f>K90</f>
        <v>787.5</v>
      </c>
      <c r="W90" s="88">
        <v>4</v>
      </c>
      <c r="X90" s="88">
        <f>M90</f>
        <v>710.7</v>
      </c>
      <c r="Y90" s="64"/>
      <c r="Z90" s="88"/>
      <c r="AA90" s="88"/>
      <c r="AB90" s="88"/>
      <c r="AC90" s="88">
        <v>5</v>
      </c>
      <c r="AD90" s="88">
        <f t="shared" ref="AD90:AD91" si="29">S90</f>
        <v>35.535</v>
      </c>
      <c r="AE90" s="88"/>
      <c r="AF90" s="88"/>
      <c r="AG90" s="88"/>
      <c r="AH90" s="88"/>
      <c r="AI90" s="88"/>
      <c r="AJ90" s="88"/>
      <c r="AK90" s="88">
        <f>K90+(H90+I90)*2*0.04+O90+(H90-4+I90-0.3)*0.06+S90</f>
        <v>852.702</v>
      </c>
      <c r="AL90" s="88">
        <f>H90*0.1</f>
        <v>21</v>
      </c>
      <c r="AM90" s="88">
        <f>AL90*0.5*1.1</f>
        <v>11.55</v>
      </c>
      <c r="AN90" s="88">
        <f>(H90+I90)*2</f>
        <v>427.5</v>
      </c>
      <c r="AO90" s="88">
        <f>(H90-4+I90-0.3)*2</f>
        <v>418.9</v>
      </c>
      <c r="AP90" s="77"/>
      <c r="AQ90" s="77">
        <f>H90/15*6*2</f>
        <v>168</v>
      </c>
      <c r="AR90" s="77"/>
      <c r="AS90" s="77"/>
      <c r="AT90" s="64"/>
    </row>
    <row r="91" s="48" customFormat="1" ht="19.95" customHeight="1" spans="1:46">
      <c r="A91" s="63">
        <f t="shared" si="28"/>
        <v>84</v>
      </c>
      <c r="B91" s="67">
        <v>2200470</v>
      </c>
      <c r="C91" s="68" t="s">
        <v>44</v>
      </c>
      <c r="D91" s="67">
        <v>2200670</v>
      </c>
      <c r="E91" s="64" t="s">
        <v>45</v>
      </c>
      <c r="F91" s="64" t="s">
        <v>46</v>
      </c>
      <c r="G91" s="64" t="s">
        <v>47</v>
      </c>
      <c r="H91" s="64">
        <f t="shared" si="27"/>
        <v>200</v>
      </c>
      <c r="I91" s="64">
        <v>7.5</v>
      </c>
      <c r="J91" s="64">
        <v>4</v>
      </c>
      <c r="K91" s="123">
        <f>H91*I91</f>
        <v>1500</v>
      </c>
      <c r="L91" s="64">
        <v>4</v>
      </c>
      <c r="M91" s="64">
        <f>(H91-4)*(I91-0.3)</f>
        <v>1411.2</v>
      </c>
      <c r="N91" s="64"/>
      <c r="O91" s="88"/>
      <c r="P91" s="88"/>
      <c r="Q91" s="88"/>
      <c r="R91" s="88">
        <v>5</v>
      </c>
      <c r="S91" s="88">
        <f>M91*0.05</f>
        <v>70.56</v>
      </c>
      <c r="T91" s="88"/>
      <c r="U91" s="64">
        <v>4</v>
      </c>
      <c r="V91" s="88">
        <f>K91</f>
        <v>1500</v>
      </c>
      <c r="W91" s="88">
        <v>4</v>
      </c>
      <c r="X91" s="88">
        <f>M91</f>
        <v>1411.2</v>
      </c>
      <c r="Y91" s="64"/>
      <c r="Z91" s="88"/>
      <c r="AA91" s="88"/>
      <c r="AB91" s="88"/>
      <c r="AC91" s="88">
        <v>5</v>
      </c>
      <c r="AD91" s="88">
        <f t="shared" si="29"/>
        <v>70.56</v>
      </c>
      <c r="AE91" s="88"/>
      <c r="AF91" s="88"/>
      <c r="AG91" s="88"/>
      <c r="AH91" s="88"/>
      <c r="AI91" s="88"/>
      <c r="AJ91" s="88"/>
      <c r="AK91" s="88">
        <f>K91+(H91+I91)*2*0.04+O91+(H91-4+I91-0.3)*0.06+S91</f>
        <v>1599.352</v>
      </c>
      <c r="AL91" s="88">
        <f>H91*0.1</f>
        <v>20</v>
      </c>
      <c r="AM91" s="88">
        <f>AL91*0.5*1.1</f>
        <v>11</v>
      </c>
      <c r="AN91" s="88">
        <f>(H91+I91)*2</f>
        <v>415</v>
      </c>
      <c r="AO91" s="88">
        <f>(H91-4+I91-0.3)*2</f>
        <v>406.4</v>
      </c>
      <c r="AP91" s="77">
        <f>H91</f>
        <v>200</v>
      </c>
      <c r="AQ91" s="77">
        <f>H91/15*6</f>
        <v>80</v>
      </c>
      <c r="AR91" s="77"/>
      <c r="AS91" s="77"/>
      <c r="AT91" s="64"/>
    </row>
    <row r="92" s="48" customFormat="1" ht="25.1" customHeight="1" spans="1:46">
      <c r="A92" s="63">
        <f t="shared" si="28"/>
        <v>85</v>
      </c>
      <c r="B92" s="67">
        <v>2201245</v>
      </c>
      <c r="C92" s="68" t="s">
        <v>44</v>
      </c>
      <c r="D92" s="67">
        <v>2201295</v>
      </c>
      <c r="E92" s="64" t="s">
        <v>45</v>
      </c>
      <c r="F92" s="64" t="s">
        <v>55</v>
      </c>
      <c r="G92" s="64" t="s">
        <v>52</v>
      </c>
      <c r="H92" s="64">
        <f t="shared" si="27"/>
        <v>50</v>
      </c>
      <c r="I92" s="64">
        <v>18</v>
      </c>
      <c r="J92" s="64"/>
      <c r="K92" s="123"/>
      <c r="L92" s="64"/>
      <c r="M92" s="64"/>
      <c r="N92" s="64"/>
      <c r="O92" s="88"/>
      <c r="P92" s="88"/>
      <c r="Q92" s="88"/>
      <c r="R92" s="88"/>
      <c r="S92" s="88"/>
      <c r="T92" s="88">
        <f t="shared" ref="T92:T99" si="30">H92*I92*0.06</f>
        <v>54</v>
      </c>
      <c r="U92" s="64"/>
      <c r="V92" s="88"/>
      <c r="W92" s="125"/>
      <c r="X92" s="88"/>
      <c r="Y92" s="64"/>
      <c r="Z92" s="88"/>
      <c r="AA92" s="88"/>
      <c r="AB92" s="88"/>
      <c r="AC92" s="88"/>
      <c r="AD92" s="88"/>
      <c r="AE92" s="88"/>
      <c r="AF92" s="88"/>
      <c r="AG92" s="125"/>
      <c r="AH92" s="88"/>
      <c r="AI92" s="88">
        <f t="shared" ref="AI92:AI99" si="31">T92*1.5</f>
        <v>81</v>
      </c>
      <c r="AJ92" s="88"/>
      <c r="AK92" s="88">
        <f t="shared" ref="AK92:AK99" si="32">H92*I92+(H92+I92)*2*0.045+(H92+I92)*2*0.055*0.1</f>
        <v>906.868</v>
      </c>
      <c r="AL92" s="88"/>
      <c r="AM92" s="88"/>
      <c r="AN92" s="88"/>
      <c r="AO92" s="88"/>
      <c r="AP92" s="77">
        <f t="shared" ref="AP92:AP99" si="33">H92*2</f>
        <v>100</v>
      </c>
      <c r="AQ92" s="77">
        <f t="shared" ref="AQ92:AQ99" si="34">H92/15*6*3</f>
        <v>60</v>
      </c>
      <c r="AR92" s="77"/>
      <c r="AS92" s="77">
        <f t="shared" ref="AS92:AS99" si="35">H92*2</f>
        <v>100</v>
      </c>
      <c r="AT92" s="65" t="s">
        <v>56</v>
      </c>
    </row>
    <row r="93" s="48" customFormat="1" ht="19.95" customHeight="1" spans="1:46">
      <c r="A93" s="63">
        <f t="shared" si="28"/>
        <v>86</v>
      </c>
      <c r="B93" s="67">
        <v>2202520</v>
      </c>
      <c r="C93" s="68" t="s">
        <v>44</v>
      </c>
      <c r="D93" s="67">
        <v>2202570</v>
      </c>
      <c r="E93" s="64" t="s">
        <v>45</v>
      </c>
      <c r="F93" s="64" t="s">
        <v>55</v>
      </c>
      <c r="G93" s="64" t="s">
        <v>52</v>
      </c>
      <c r="H93" s="64">
        <f t="shared" si="27"/>
        <v>50</v>
      </c>
      <c r="I93" s="64">
        <v>18</v>
      </c>
      <c r="J93" s="64"/>
      <c r="K93" s="123"/>
      <c r="L93" s="64"/>
      <c r="M93" s="64"/>
      <c r="N93" s="64"/>
      <c r="O93" s="88"/>
      <c r="P93" s="88"/>
      <c r="Q93" s="88"/>
      <c r="R93" s="88"/>
      <c r="S93" s="88"/>
      <c r="T93" s="88">
        <f t="shared" si="30"/>
        <v>54</v>
      </c>
      <c r="U93" s="64"/>
      <c r="V93" s="88"/>
      <c r="W93" s="125"/>
      <c r="X93" s="88"/>
      <c r="Y93" s="64"/>
      <c r="Z93" s="88"/>
      <c r="AA93" s="88"/>
      <c r="AB93" s="88"/>
      <c r="AC93" s="88"/>
      <c r="AD93" s="88"/>
      <c r="AE93" s="88"/>
      <c r="AF93" s="88"/>
      <c r="AG93" s="125"/>
      <c r="AH93" s="88"/>
      <c r="AI93" s="88">
        <f t="shared" si="31"/>
        <v>81</v>
      </c>
      <c r="AJ93" s="88"/>
      <c r="AK93" s="88">
        <f t="shared" si="32"/>
        <v>906.868</v>
      </c>
      <c r="AL93" s="88"/>
      <c r="AM93" s="88"/>
      <c r="AN93" s="88"/>
      <c r="AO93" s="88"/>
      <c r="AP93" s="77">
        <f t="shared" si="33"/>
        <v>100</v>
      </c>
      <c r="AQ93" s="77">
        <f t="shared" si="34"/>
        <v>60</v>
      </c>
      <c r="AR93" s="77"/>
      <c r="AS93" s="77">
        <f t="shared" si="35"/>
        <v>100</v>
      </c>
      <c r="AT93" s="65" t="s">
        <v>56</v>
      </c>
    </row>
    <row r="94" s="48" customFormat="1" ht="19.95" customHeight="1" spans="1:46">
      <c r="A94" s="63">
        <f t="shared" si="28"/>
        <v>87</v>
      </c>
      <c r="B94" s="67">
        <v>2213595</v>
      </c>
      <c r="C94" s="68" t="s">
        <v>44</v>
      </c>
      <c r="D94" s="67">
        <v>2213645</v>
      </c>
      <c r="E94" s="64" t="s">
        <v>45</v>
      </c>
      <c r="F94" s="64" t="s">
        <v>55</v>
      </c>
      <c r="G94" s="64" t="s">
        <v>52</v>
      </c>
      <c r="H94" s="64">
        <f t="shared" si="27"/>
        <v>50</v>
      </c>
      <c r="I94" s="64">
        <v>18</v>
      </c>
      <c r="J94" s="64"/>
      <c r="K94" s="123"/>
      <c r="L94" s="64"/>
      <c r="M94" s="64"/>
      <c r="N94" s="64"/>
      <c r="O94" s="88"/>
      <c r="P94" s="88"/>
      <c r="Q94" s="88"/>
      <c r="R94" s="88"/>
      <c r="S94" s="88"/>
      <c r="T94" s="88">
        <f t="shared" si="30"/>
        <v>54</v>
      </c>
      <c r="U94" s="64"/>
      <c r="V94" s="88"/>
      <c r="W94" s="125"/>
      <c r="X94" s="88"/>
      <c r="Y94" s="64"/>
      <c r="Z94" s="88"/>
      <c r="AA94" s="88"/>
      <c r="AB94" s="88"/>
      <c r="AC94" s="88"/>
      <c r="AD94" s="88"/>
      <c r="AE94" s="88"/>
      <c r="AF94" s="88"/>
      <c r="AG94" s="125"/>
      <c r="AH94" s="88"/>
      <c r="AI94" s="88">
        <f t="shared" si="31"/>
        <v>81</v>
      </c>
      <c r="AJ94" s="88"/>
      <c r="AK94" s="88">
        <f t="shared" si="32"/>
        <v>906.868</v>
      </c>
      <c r="AL94" s="88"/>
      <c r="AM94" s="88"/>
      <c r="AN94" s="88"/>
      <c r="AO94" s="88"/>
      <c r="AP94" s="77">
        <f t="shared" si="33"/>
        <v>100</v>
      </c>
      <c r="AQ94" s="77">
        <f t="shared" si="34"/>
        <v>60</v>
      </c>
      <c r="AR94" s="77"/>
      <c r="AS94" s="77">
        <f t="shared" si="35"/>
        <v>100</v>
      </c>
      <c r="AT94" s="65" t="s">
        <v>53</v>
      </c>
    </row>
    <row r="95" s="48" customFormat="1" ht="19.95" customHeight="1" spans="1:46">
      <c r="A95" s="63">
        <f t="shared" si="28"/>
        <v>88</v>
      </c>
      <c r="B95" s="67">
        <v>2213710</v>
      </c>
      <c r="C95" s="68" t="s">
        <v>44</v>
      </c>
      <c r="D95" s="67">
        <v>2213800</v>
      </c>
      <c r="E95" s="64" t="s">
        <v>45</v>
      </c>
      <c r="F95" s="64" t="s">
        <v>55</v>
      </c>
      <c r="G95" s="64" t="s">
        <v>52</v>
      </c>
      <c r="H95" s="64">
        <f t="shared" si="27"/>
        <v>90</v>
      </c>
      <c r="I95" s="64">
        <v>18</v>
      </c>
      <c r="J95" s="64"/>
      <c r="K95" s="123"/>
      <c r="L95" s="64"/>
      <c r="M95" s="64"/>
      <c r="N95" s="64"/>
      <c r="O95" s="88"/>
      <c r="P95" s="88"/>
      <c r="Q95" s="88"/>
      <c r="R95" s="88"/>
      <c r="S95" s="88"/>
      <c r="T95" s="88">
        <f t="shared" si="30"/>
        <v>97.2</v>
      </c>
      <c r="U95" s="64"/>
      <c r="V95" s="88"/>
      <c r="W95" s="125"/>
      <c r="X95" s="88"/>
      <c r="Y95" s="64"/>
      <c r="Z95" s="88"/>
      <c r="AA95" s="88"/>
      <c r="AB95" s="88"/>
      <c r="AC95" s="88"/>
      <c r="AD95" s="88"/>
      <c r="AE95" s="88"/>
      <c r="AF95" s="88"/>
      <c r="AG95" s="125"/>
      <c r="AH95" s="88"/>
      <c r="AI95" s="88">
        <f t="shared" si="31"/>
        <v>145.8</v>
      </c>
      <c r="AJ95" s="88"/>
      <c r="AK95" s="88">
        <f t="shared" si="32"/>
        <v>1630.908</v>
      </c>
      <c r="AL95" s="88"/>
      <c r="AM95" s="88"/>
      <c r="AN95" s="88"/>
      <c r="AO95" s="88"/>
      <c r="AP95" s="77">
        <f t="shared" si="33"/>
        <v>180</v>
      </c>
      <c r="AQ95" s="77">
        <f t="shared" si="34"/>
        <v>108</v>
      </c>
      <c r="AR95" s="77"/>
      <c r="AS95" s="77">
        <f t="shared" si="35"/>
        <v>180</v>
      </c>
      <c r="AT95" s="65" t="s">
        <v>53</v>
      </c>
    </row>
    <row r="96" s="48" customFormat="1" ht="19.95" customHeight="1" spans="1:46">
      <c r="A96" s="63">
        <f t="shared" si="28"/>
        <v>89</v>
      </c>
      <c r="B96" s="67">
        <v>2213820</v>
      </c>
      <c r="C96" s="68" t="s">
        <v>44</v>
      </c>
      <c r="D96" s="67">
        <v>2213870</v>
      </c>
      <c r="E96" s="64" t="s">
        <v>45</v>
      </c>
      <c r="F96" s="64" t="s">
        <v>55</v>
      </c>
      <c r="G96" s="64" t="s">
        <v>52</v>
      </c>
      <c r="H96" s="64">
        <f t="shared" si="27"/>
        <v>50</v>
      </c>
      <c r="I96" s="64">
        <v>18</v>
      </c>
      <c r="J96" s="64"/>
      <c r="K96" s="123"/>
      <c r="L96" s="64"/>
      <c r="M96" s="64"/>
      <c r="N96" s="64"/>
      <c r="O96" s="88"/>
      <c r="P96" s="88"/>
      <c r="Q96" s="88"/>
      <c r="R96" s="88"/>
      <c r="S96" s="88"/>
      <c r="T96" s="88">
        <f t="shared" si="30"/>
        <v>54</v>
      </c>
      <c r="U96" s="64"/>
      <c r="V96" s="88"/>
      <c r="W96" s="125"/>
      <c r="X96" s="88"/>
      <c r="Y96" s="64"/>
      <c r="Z96" s="88"/>
      <c r="AA96" s="88"/>
      <c r="AB96" s="88"/>
      <c r="AC96" s="88"/>
      <c r="AD96" s="88"/>
      <c r="AE96" s="88"/>
      <c r="AF96" s="88"/>
      <c r="AG96" s="125"/>
      <c r="AH96" s="88"/>
      <c r="AI96" s="88">
        <f t="shared" si="31"/>
        <v>81</v>
      </c>
      <c r="AJ96" s="88"/>
      <c r="AK96" s="88">
        <f t="shared" si="32"/>
        <v>906.868</v>
      </c>
      <c r="AL96" s="88"/>
      <c r="AM96" s="88"/>
      <c r="AN96" s="88"/>
      <c r="AO96" s="88"/>
      <c r="AP96" s="77">
        <f t="shared" si="33"/>
        <v>100</v>
      </c>
      <c r="AQ96" s="77">
        <f t="shared" si="34"/>
        <v>60</v>
      </c>
      <c r="AR96" s="77"/>
      <c r="AS96" s="77">
        <f t="shared" si="35"/>
        <v>100</v>
      </c>
      <c r="AT96" s="65" t="s">
        <v>53</v>
      </c>
    </row>
    <row r="97" s="48" customFormat="1" ht="19.95" customHeight="1" spans="1:46">
      <c r="A97" s="63">
        <f t="shared" si="28"/>
        <v>90</v>
      </c>
      <c r="B97" s="67">
        <v>2215455</v>
      </c>
      <c r="C97" s="68" t="s">
        <v>44</v>
      </c>
      <c r="D97" s="67">
        <v>2215505</v>
      </c>
      <c r="E97" s="64" t="s">
        <v>45</v>
      </c>
      <c r="F97" s="64" t="s">
        <v>55</v>
      </c>
      <c r="G97" s="64" t="s">
        <v>52</v>
      </c>
      <c r="H97" s="64">
        <f t="shared" si="27"/>
        <v>50</v>
      </c>
      <c r="I97" s="64">
        <v>18</v>
      </c>
      <c r="J97" s="64"/>
      <c r="K97" s="123"/>
      <c r="L97" s="64"/>
      <c r="M97" s="64"/>
      <c r="N97" s="64"/>
      <c r="O97" s="88"/>
      <c r="P97" s="88"/>
      <c r="Q97" s="88"/>
      <c r="R97" s="88"/>
      <c r="S97" s="88"/>
      <c r="T97" s="88">
        <f t="shared" si="30"/>
        <v>54</v>
      </c>
      <c r="U97" s="64"/>
      <c r="V97" s="88"/>
      <c r="W97" s="125"/>
      <c r="X97" s="88"/>
      <c r="Y97" s="64"/>
      <c r="Z97" s="88"/>
      <c r="AA97" s="88"/>
      <c r="AB97" s="88"/>
      <c r="AC97" s="88"/>
      <c r="AD97" s="88"/>
      <c r="AE97" s="88"/>
      <c r="AF97" s="88"/>
      <c r="AG97" s="125"/>
      <c r="AH97" s="88"/>
      <c r="AI97" s="88">
        <f t="shared" si="31"/>
        <v>81</v>
      </c>
      <c r="AJ97" s="88"/>
      <c r="AK97" s="88">
        <f t="shared" si="32"/>
        <v>906.868</v>
      </c>
      <c r="AL97" s="88"/>
      <c r="AM97" s="88"/>
      <c r="AN97" s="88"/>
      <c r="AO97" s="88"/>
      <c r="AP97" s="77">
        <f t="shared" si="33"/>
        <v>100</v>
      </c>
      <c r="AQ97" s="77">
        <f t="shared" si="34"/>
        <v>60</v>
      </c>
      <c r="AR97" s="77"/>
      <c r="AS97" s="77">
        <f t="shared" si="35"/>
        <v>100</v>
      </c>
      <c r="AT97" s="65" t="s">
        <v>53</v>
      </c>
    </row>
    <row r="98" s="48" customFormat="1" ht="19.95" customHeight="1" spans="1:46">
      <c r="A98" s="63">
        <f t="shared" si="28"/>
        <v>91</v>
      </c>
      <c r="B98" s="67">
        <v>2219255</v>
      </c>
      <c r="C98" s="68" t="s">
        <v>44</v>
      </c>
      <c r="D98" s="67">
        <v>2219305</v>
      </c>
      <c r="E98" s="64" t="s">
        <v>45</v>
      </c>
      <c r="F98" s="64" t="s">
        <v>55</v>
      </c>
      <c r="G98" s="64" t="s">
        <v>52</v>
      </c>
      <c r="H98" s="64">
        <f t="shared" si="27"/>
        <v>50</v>
      </c>
      <c r="I98" s="64">
        <v>18</v>
      </c>
      <c r="J98" s="64"/>
      <c r="K98" s="123"/>
      <c r="L98" s="64"/>
      <c r="M98" s="64"/>
      <c r="N98" s="64"/>
      <c r="O98" s="88"/>
      <c r="P98" s="88"/>
      <c r="Q98" s="88"/>
      <c r="R98" s="88"/>
      <c r="S98" s="88"/>
      <c r="T98" s="88">
        <f t="shared" si="30"/>
        <v>54</v>
      </c>
      <c r="U98" s="64"/>
      <c r="V98" s="88"/>
      <c r="W98" s="125"/>
      <c r="X98" s="88"/>
      <c r="Y98" s="64"/>
      <c r="Z98" s="88"/>
      <c r="AA98" s="88"/>
      <c r="AB98" s="88"/>
      <c r="AC98" s="88"/>
      <c r="AD98" s="88"/>
      <c r="AE98" s="88"/>
      <c r="AF98" s="88"/>
      <c r="AG98" s="125"/>
      <c r="AH98" s="88"/>
      <c r="AI98" s="88">
        <f t="shared" si="31"/>
        <v>81</v>
      </c>
      <c r="AJ98" s="88"/>
      <c r="AK98" s="88">
        <f t="shared" si="32"/>
        <v>906.868</v>
      </c>
      <c r="AL98" s="88"/>
      <c r="AM98" s="88"/>
      <c r="AN98" s="88"/>
      <c r="AO98" s="88"/>
      <c r="AP98" s="77">
        <f t="shared" si="33"/>
        <v>100</v>
      </c>
      <c r="AQ98" s="77">
        <f t="shared" si="34"/>
        <v>60</v>
      </c>
      <c r="AR98" s="77"/>
      <c r="AS98" s="77">
        <f t="shared" si="35"/>
        <v>100</v>
      </c>
      <c r="AT98" s="65" t="s">
        <v>53</v>
      </c>
    </row>
    <row r="99" s="48" customFormat="1" ht="19.95" customHeight="1" spans="1:46">
      <c r="A99" s="63">
        <f t="shared" si="28"/>
        <v>92</v>
      </c>
      <c r="B99" s="67">
        <v>2219350</v>
      </c>
      <c r="C99" s="68" t="s">
        <v>44</v>
      </c>
      <c r="D99" s="67">
        <v>2219400</v>
      </c>
      <c r="E99" s="64" t="s">
        <v>45</v>
      </c>
      <c r="F99" s="64" t="s">
        <v>55</v>
      </c>
      <c r="G99" s="64" t="s">
        <v>52</v>
      </c>
      <c r="H99" s="64">
        <f t="shared" si="27"/>
        <v>50</v>
      </c>
      <c r="I99" s="64">
        <v>18</v>
      </c>
      <c r="J99" s="64"/>
      <c r="K99" s="123"/>
      <c r="L99" s="124"/>
      <c r="M99" s="123"/>
      <c r="N99" s="64"/>
      <c r="O99" s="125"/>
      <c r="P99" s="125"/>
      <c r="Q99" s="125"/>
      <c r="R99" s="125"/>
      <c r="S99" s="125"/>
      <c r="T99" s="88">
        <f t="shared" si="30"/>
        <v>54</v>
      </c>
      <c r="U99" s="64"/>
      <c r="V99" s="88"/>
      <c r="W99" s="125"/>
      <c r="X99" s="88"/>
      <c r="Y99" s="64"/>
      <c r="Z99" s="88"/>
      <c r="AA99" s="88"/>
      <c r="AB99" s="88"/>
      <c r="AC99" s="88"/>
      <c r="AD99" s="88"/>
      <c r="AE99" s="88"/>
      <c r="AF99" s="88"/>
      <c r="AG99" s="125"/>
      <c r="AH99" s="88"/>
      <c r="AI99" s="88">
        <f t="shared" si="31"/>
        <v>81</v>
      </c>
      <c r="AJ99" s="88"/>
      <c r="AK99" s="88">
        <f t="shared" si="32"/>
        <v>906.868</v>
      </c>
      <c r="AL99" s="88"/>
      <c r="AM99" s="88"/>
      <c r="AN99" s="88"/>
      <c r="AO99" s="88"/>
      <c r="AP99" s="77">
        <f t="shared" si="33"/>
        <v>100</v>
      </c>
      <c r="AQ99" s="77">
        <f t="shared" si="34"/>
        <v>60</v>
      </c>
      <c r="AR99" s="77"/>
      <c r="AS99" s="77">
        <f t="shared" si="35"/>
        <v>100</v>
      </c>
      <c r="AT99" s="65" t="s">
        <v>53</v>
      </c>
    </row>
    <row r="100" s="50" customFormat="1" ht="19.95" customHeight="1" spans="1:46">
      <c r="A100" s="63">
        <f t="shared" si="28"/>
        <v>93</v>
      </c>
      <c r="B100" s="67">
        <v>2220330</v>
      </c>
      <c r="C100" s="68" t="s">
        <v>44</v>
      </c>
      <c r="D100" s="67">
        <v>2220530</v>
      </c>
      <c r="E100" s="64" t="s">
        <v>45</v>
      </c>
      <c r="F100" s="64" t="s">
        <v>46</v>
      </c>
      <c r="G100" s="64" t="s">
        <v>54</v>
      </c>
      <c r="H100" s="64">
        <f t="shared" si="27"/>
        <v>200</v>
      </c>
      <c r="I100" s="64">
        <v>7.5</v>
      </c>
      <c r="J100" s="64">
        <v>4</v>
      </c>
      <c r="K100" s="123">
        <f>H100*I100</f>
        <v>1500</v>
      </c>
      <c r="L100" s="64"/>
      <c r="M100" s="64"/>
      <c r="N100" s="64"/>
      <c r="O100" s="88"/>
      <c r="P100" s="88"/>
      <c r="Q100" s="88"/>
      <c r="R100" s="88">
        <v>4</v>
      </c>
      <c r="S100" s="88">
        <f>K100*0.05</f>
        <v>75</v>
      </c>
      <c r="T100" s="88"/>
      <c r="U100" s="64">
        <v>4</v>
      </c>
      <c r="V100" s="88">
        <f>K100</f>
        <v>1500</v>
      </c>
      <c r="W100" s="125"/>
      <c r="X100" s="88"/>
      <c r="Y100" s="64"/>
      <c r="Z100" s="88"/>
      <c r="AA100" s="88"/>
      <c r="AB100" s="88"/>
      <c r="AC100" s="88">
        <v>4</v>
      </c>
      <c r="AD100" s="88">
        <f>S100</f>
        <v>75</v>
      </c>
      <c r="AE100" s="88"/>
      <c r="AF100" s="88"/>
      <c r="AG100" s="88"/>
      <c r="AH100" s="88"/>
      <c r="AI100" s="88"/>
      <c r="AJ100" s="88"/>
      <c r="AK100" s="88">
        <f>K100+(H100+I100)*2*0.04+O100+(H100-4+I100-0.3)*0.06+S100</f>
        <v>1603.792</v>
      </c>
      <c r="AL100" s="88">
        <f>H100*0.1</f>
        <v>20</v>
      </c>
      <c r="AM100" s="88">
        <f>AL100*0.5*1.1</f>
        <v>11</v>
      </c>
      <c r="AN100" s="88">
        <f>(H100+I100)*2</f>
        <v>415</v>
      </c>
      <c r="AO100" s="88"/>
      <c r="AP100" s="77">
        <f>H100</f>
        <v>200</v>
      </c>
      <c r="AQ100" s="77">
        <f>H100/15*6</f>
        <v>80</v>
      </c>
      <c r="AR100" s="77"/>
      <c r="AS100" s="77"/>
      <c r="AT100" s="64"/>
    </row>
    <row r="101" s="50" customFormat="1" ht="34.75" customHeight="1" spans="1:46">
      <c r="A101" s="63">
        <f t="shared" si="28"/>
        <v>94</v>
      </c>
      <c r="B101" s="67">
        <v>2221120</v>
      </c>
      <c r="C101" s="68" t="s">
        <v>44</v>
      </c>
      <c r="D101" s="67">
        <v>2221170</v>
      </c>
      <c r="E101" s="64" t="s">
        <v>45</v>
      </c>
      <c r="F101" s="64" t="s">
        <v>55</v>
      </c>
      <c r="G101" s="64" t="s">
        <v>52</v>
      </c>
      <c r="H101" s="64">
        <f t="shared" si="27"/>
        <v>50</v>
      </c>
      <c r="I101" s="64">
        <v>18</v>
      </c>
      <c r="J101" s="64"/>
      <c r="K101" s="123"/>
      <c r="L101" s="64"/>
      <c r="M101" s="64"/>
      <c r="N101" s="64"/>
      <c r="O101" s="88"/>
      <c r="P101" s="88"/>
      <c r="Q101" s="88"/>
      <c r="R101" s="88"/>
      <c r="S101" s="88"/>
      <c r="T101" s="88">
        <f t="shared" ref="T101:T108" si="36">H101*I101*0.06</f>
        <v>54</v>
      </c>
      <c r="U101" s="64"/>
      <c r="V101" s="88"/>
      <c r="W101" s="125"/>
      <c r="X101" s="88"/>
      <c r="Y101" s="64"/>
      <c r="Z101" s="88"/>
      <c r="AA101" s="88"/>
      <c r="AB101" s="88"/>
      <c r="AC101" s="88"/>
      <c r="AD101" s="88"/>
      <c r="AE101" s="88"/>
      <c r="AF101" s="88"/>
      <c r="AG101" s="125"/>
      <c r="AH101" s="88"/>
      <c r="AI101" s="88">
        <f t="shared" ref="AI101:AI108" si="37">T101*1.5</f>
        <v>81</v>
      </c>
      <c r="AJ101" s="88"/>
      <c r="AK101" s="88">
        <f t="shared" ref="AK101:AK108" si="38">H101*I101+(H101+I101)*2*0.045+(H101+I101)*2*0.055*0.1</f>
        <v>906.868</v>
      </c>
      <c r="AL101" s="88"/>
      <c r="AM101" s="88"/>
      <c r="AN101" s="88"/>
      <c r="AO101" s="88"/>
      <c r="AP101" s="77">
        <f t="shared" ref="AP101:AP108" si="39">H101*2</f>
        <v>100</v>
      </c>
      <c r="AQ101" s="77">
        <f t="shared" ref="AQ101:AQ108" si="40">H101/15*6*3</f>
        <v>60</v>
      </c>
      <c r="AR101" s="77"/>
      <c r="AS101" s="77">
        <f t="shared" ref="AS101:AS108" si="41">H101*2</f>
        <v>100</v>
      </c>
      <c r="AT101" s="65" t="s">
        <v>53</v>
      </c>
    </row>
    <row r="102" s="50" customFormat="1" ht="19.95" customHeight="1" spans="1:46">
      <c r="A102" s="63">
        <f t="shared" si="28"/>
        <v>95</v>
      </c>
      <c r="B102" s="67">
        <v>2223245</v>
      </c>
      <c r="C102" s="68" t="s">
        <v>44</v>
      </c>
      <c r="D102" s="67">
        <v>2223295</v>
      </c>
      <c r="E102" s="64" t="s">
        <v>45</v>
      </c>
      <c r="F102" s="64" t="s">
        <v>55</v>
      </c>
      <c r="G102" s="64" t="s">
        <v>52</v>
      </c>
      <c r="H102" s="64">
        <f t="shared" si="27"/>
        <v>50</v>
      </c>
      <c r="I102" s="64">
        <v>18</v>
      </c>
      <c r="J102" s="64"/>
      <c r="K102" s="123"/>
      <c r="L102" s="64"/>
      <c r="M102" s="64"/>
      <c r="N102" s="64"/>
      <c r="O102" s="88"/>
      <c r="P102" s="88"/>
      <c r="Q102" s="88"/>
      <c r="R102" s="88"/>
      <c r="S102" s="88"/>
      <c r="T102" s="88">
        <f t="shared" si="36"/>
        <v>54</v>
      </c>
      <c r="U102" s="64"/>
      <c r="V102" s="88"/>
      <c r="W102" s="125"/>
      <c r="X102" s="88"/>
      <c r="Y102" s="64"/>
      <c r="Z102" s="88"/>
      <c r="AA102" s="88"/>
      <c r="AB102" s="88"/>
      <c r="AC102" s="88"/>
      <c r="AD102" s="88"/>
      <c r="AE102" s="88"/>
      <c r="AF102" s="88"/>
      <c r="AG102" s="125"/>
      <c r="AH102" s="88"/>
      <c r="AI102" s="88">
        <f t="shared" si="37"/>
        <v>81</v>
      </c>
      <c r="AJ102" s="88"/>
      <c r="AK102" s="88">
        <f t="shared" si="38"/>
        <v>906.868</v>
      </c>
      <c r="AL102" s="88"/>
      <c r="AM102" s="88"/>
      <c r="AN102" s="88"/>
      <c r="AO102" s="88"/>
      <c r="AP102" s="77">
        <f t="shared" si="39"/>
        <v>100</v>
      </c>
      <c r="AQ102" s="77">
        <f t="shared" si="40"/>
        <v>60</v>
      </c>
      <c r="AR102" s="77"/>
      <c r="AS102" s="77">
        <f t="shared" si="41"/>
        <v>100</v>
      </c>
      <c r="AT102" s="65" t="s">
        <v>56</v>
      </c>
    </row>
    <row r="103" s="50" customFormat="1" ht="19.95" customHeight="1" spans="1:46">
      <c r="A103" s="63">
        <f t="shared" si="28"/>
        <v>96</v>
      </c>
      <c r="B103" s="67">
        <v>2225366</v>
      </c>
      <c r="C103" s="68" t="s">
        <v>44</v>
      </c>
      <c r="D103" s="67">
        <v>2225416</v>
      </c>
      <c r="E103" s="64" t="s">
        <v>45</v>
      </c>
      <c r="F103" s="64" t="s">
        <v>55</v>
      </c>
      <c r="G103" s="64" t="s">
        <v>52</v>
      </c>
      <c r="H103" s="64">
        <f t="shared" si="27"/>
        <v>50</v>
      </c>
      <c r="I103" s="64">
        <v>18</v>
      </c>
      <c r="J103" s="64"/>
      <c r="K103" s="123"/>
      <c r="L103" s="64"/>
      <c r="M103" s="64"/>
      <c r="N103" s="64"/>
      <c r="O103" s="88"/>
      <c r="P103" s="88"/>
      <c r="Q103" s="88"/>
      <c r="R103" s="88"/>
      <c r="S103" s="88"/>
      <c r="T103" s="88">
        <f t="shared" si="36"/>
        <v>54</v>
      </c>
      <c r="U103" s="64"/>
      <c r="V103" s="88"/>
      <c r="W103" s="125"/>
      <c r="X103" s="88"/>
      <c r="Y103" s="64"/>
      <c r="Z103" s="88"/>
      <c r="AA103" s="88"/>
      <c r="AB103" s="88"/>
      <c r="AC103" s="88"/>
      <c r="AD103" s="88"/>
      <c r="AE103" s="88"/>
      <c r="AF103" s="88"/>
      <c r="AG103" s="125"/>
      <c r="AH103" s="88"/>
      <c r="AI103" s="88">
        <f t="shared" si="37"/>
        <v>81</v>
      </c>
      <c r="AJ103" s="88"/>
      <c r="AK103" s="88">
        <f t="shared" si="38"/>
        <v>906.868</v>
      </c>
      <c r="AL103" s="88"/>
      <c r="AM103" s="88"/>
      <c r="AN103" s="88"/>
      <c r="AO103" s="88"/>
      <c r="AP103" s="77">
        <f t="shared" si="39"/>
        <v>100</v>
      </c>
      <c r="AQ103" s="77">
        <f t="shared" si="40"/>
        <v>60</v>
      </c>
      <c r="AR103" s="77"/>
      <c r="AS103" s="77">
        <f t="shared" si="41"/>
        <v>100</v>
      </c>
      <c r="AT103" s="65" t="s">
        <v>53</v>
      </c>
    </row>
    <row r="104" s="50" customFormat="1" ht="25.1" customHeight="1" spans="1:46">
      <c r="A104" s="63">
        <f t="shared" si="28"/>
        <v>97</v>
      </c>
      <c r="B104" s="67">
        <v>2225455</v>
      </c>
      <c r="C104" s="68" t="s">
        <v>44</v>
      </c>
      <c r="D104" s="67">
        <v>2225505</v>
      </c>
      <c r="E104" s="64" t="s">
        <v>45</v>
      </c>
      <c r="F104" s="64" t="s">
        <v>55</v>
      </c>
      <c r="G104" s="64" t="s">
        <v>52</v>
      </c>
      <c r="H104" s="64">
        <f t="shared" si="27"/>
        <v>50</v>
      </c>
      <c r="I104" s="64">
        <v>18</v>
      </c>
      <c r="J104" s="64"/>
      <c r="K104" s="123"/>
      <c r="L104" s="64"/>
      <c r="M104" s="64"/>
      <c r="N104" s="64"/>
      <c r="O104" s="88"/>
      <c r="P104" s="88"/>
      <c r="Q104" s="88"/>
      <c r="R104" s="88"/>
      <c r="S104" s="88"/>
      <c r="T104" s="88">
        <f t="shared" si="36"/>
        <v>54</v>
      </c>
      <c r="U104" s="64"/>
      <c r="V104" s="88"/>
      <c r="W104" s="125"/>
      <c r="X104" s="88"/>
      <c r="Y104" s="64"/>
      <c r="Z104" s="88"/>
      <c r="AA104" s="88"/>
      <c r="AB104" s="88"/>
      <c r="AC104" s="88"/>
      <c r="AD104" s="88"/>
      <c r="AE104" s="88"/>
      <c r="AF104" s="88"/>
      <c r="AG104" s="125"/>
      <c r="AH104" s="88"/>
      <c r="AI104" s="88">
        <f t="shared" si="37"/>
        <v>81</v>
      </c>
      <c r="AJ104" s="88"/>
      <c r="AK104" s="88">
        <f t="shared" si="38"/>
        <v>906.868</v>
      </c>
      <c r="AL104" s="88"/>
      <c r="AM104" s="88"/>
      <c r="AN104" s="88"/>
      <c r="AO104" s="88"/>
      <c r="AP104" s="77">
        <f t="shared" si="39"/>
        <v>100</v>
      </c>
      <c r="AQ104" s="77">
        <f t="shared" si="40"/>
        <v>60</v>
      </c>
      <c r="AR104" s="77"/>
      <c r="AS104" s="77">
        <f t="shared" si="41"/>
        <v>100</v>
      </c>
      <c r="AT104" s="65" t="s">
        <v>53</v>
      </c>
    </row>
    <row r="105" s="50" customFormat="1" ht="19.95" customHeight="1" spans="1:46">
      <c r="A105" s="63">
        <f t="shared" si="28"/>
        <v>98</v>
      </c>
      <c r="B105" s="67">
        <v>2226675</v>
      </c>
      <c r="C105" s="68" t="s">
        <v>44</v>
      </c>
      <c r="D105" s="67">
        <v>2226725</v>
      </c>
      <c r="E105" s="64" t="s">
        <v>45</v>
      </c>
      <c r="F105" s="64" t="s">
        <v>55</v>
      </c>
      <c r="G105" s="64" t="s">
        <v>52</v>
      </c>
      <c r="H105" s="64">
        <f t="shared" si="27"/>
        <v>50</v>
      </c>
      <c r="I105" s="64">
        <v>18</v>
      </c>
      <c r="J105" s="64"/>
      <c r="K105" s="123"/>
      <c r="L105" s="64"/>
      <c r="M105" s="64"/>
      <c r="N105" s="64"/>
      <c r="O105" s="88"/>
      <c r="P105" s="88"/>
      <c r="Q105" s="88"/>
      <c r="R105" s="88"/>
      <c r="S105" s="88"/>
      <c r="T105" s="88">
        <f t="shared" si="36"/>
        <v>54</v>
      </c>
      <c r="U105" s="64"/>
      <c r="V105" s="88"/>
      <c r="W105" s="125"/>
      <c r="X105" s="88"/>
      <c r="Y105" s="64"/>
      <c r="Z105" s="88"/>
      <c r="AA105" s="88"/>
      <c r="AB105" s="88"/>
      <c r="AC105" s="88"/>
      <c r="AD105" s="88"/>
      <c r="AE105" s="88"/>
      <c r="AF105" s="88"/>
      <c r="AG105" s="125"/>
      <c r="AH105" s="88"/>
      <c r="AI105" s="88">
        <f t="shared" si="37"/>
        <v>81</v>
      </c>
      <c r="AJ105" s="88"/>
      <c r="AK105" s="88">
        <f t="shared" si="38"/>
        <v>906.868</v>
      </c>
      <c r="AL105" s="88"/>
      <c r="AM105" s="88"/>
      <c r="AN105" s="88"/>
      <c r="AO105" s="88"/>
      <c r="AP105" s="77">
        <f t="shared" si="39"/>
        <v>100</v>
      </c>
      <c r="AQ105" s="77">
        <f t="shared" si="40"/>
        <v>60</v>
      </c>
      <c r="AR105" s="77"/>
      <c r="AS105" s="77">
        <f t="shared" si="41"/>
        <v>100</v>
      </c>
      <c r="AT105" s="65" t="s">
        <v>56</v>
      </c>
    </row>
    <row r="106" s="50" customFormat="1" ht="25.1" customHeight="1" spans="1:46">
      <c r="A106" s="63">
        <f t="shared" si="28"/>
        <v>99</v>
      </c>
      <c r="B106" s="67">
        <v>2229866</v>
      </c>
      <c r="C106" s="68" t="s">
        <v>44</v>
      </c>
      <c r="D106" s="67">
        <v>2229916</v>
      </c>
      <c r="E106" s="64" t="s">
        <v>45</v>
      </c>
      <c r="F106" s="64" t="s">
        <v>55</v>
      </c>
      <c r="G106" s="64" t="s">
        <v>52</v>
      </c>
      <c r="H106" s="64">
        <f t="shared" si="27"/>
        <v>50</v>
      </c>
      <c r="I106" s="64">
        <v>18</v>
      </c>
      <c r="J106" s="64"/>
      <c r="K106" s="123"/>
      <c r="L106" s="64"/>
      <c r="M106" s="64"/>
      <c r="N106" s="64"/>
      <c r="O106" s="88"/>
      <c r="P106" s="88"/>
      <c r="Q106" s="88"/>
      <c r="R106" s="88"/>
      <c r="S106" s="88"/>
      <c r="T106" s="88">
        <f t="shared" si="36"/>
        <v>54</v>
      </c>
      <c r="U106" s="64"/>
      <c r="V106" s="88"/>
      <c r="W106" s="125"/>
      <c r="X106" s="88"/>
      <c r="Y106" s="64"/>
      <c r="Z106" s="88"/>
      <c r="AA106" s="88"/>
      <c r="AB106" s="88"/>
      <c r="AC106" s="88"/>
      <c r="AD106" s="88"/>
      <c r="AE106" s="88"/>
      <c r="AF106" s="88"/>
      <c r="AG106" s="125"/>
      <c r="AH106" s="88"/>
      <c r="AI106" s="88">
        <f t="shared" si="37"/>
        <v>81</v>
      </c>
      <c r="AJ106" s="88"/>
      <c r="AK106" s="88">
        <f t="shared" si="38"/>
        <v>906.868</v>
      </c>
      <c r="AL106" s="88"/>
      <c r="AM106" s="88"/>
      <c r="AN106" s="88"/>
      <c r="AO106" s="88"/>
      <c r="AP106" s="77">
        <f t="shared" si="39"/>
        <v>100</v>
      </c>
      <c r="AQ106" s="77">
        <f t="shared" si="40"/>
        <v>60</v>
      </c>
      <c r="AR106" s="77"/>
      <c r="AS106" s="77">
        <f t="shared" si="41"/>
        <v>100</v>
      </c>
      <c r="AT106" s="65" t="s">
        <v>53</v>
      </c>
    </row>
    <row r="107" s="48" customFormat="1" ht="25.1" customHeight="1" spans="1:54">
      <c r="A107" s="63">
        <f t="shared" si="28"/>
        <v>100</v>
      </c>
      <c r="B107" s="132">
        <v>2076505</v>
      </c>
      <c r="C107" s="68" t="s">
        <v>44</v>
      </c>
      <c r="D107" s="132">
        <v>2076555</v>
      </c>
      <c r="E107" s="64" t="s">
        <v>69</v>
      </c>
      <c r="F107" s="64" t="s">
        <v>70</v>
      </c>
      <c r="G107" s="64" t="s">
        <v>52</v>
      </c>
      <c r="H107" s="64">
        <f t="shared" ref="H107:H138" si="42">ABS(D107-B107)</f>
        <v>50</v>
      </c>
      <c r="I107" s="64">
        <v>10.5</v>
      </c>
      <c r="J107" s="64"/>
      <c r="K107" s="123"/>
      <c r="L107" s="64"/>
      <c r="M107" s="64"/>
      <c r="N107" s="64"/>
      <c r="O107" s="88"/>
      <c r="P107" s="88"/>
      <c r="Q107" s="88"/>
      <c r="R107" s="88"/>
      <c r="S107" s="88"/>
      <c r="T107" s="88">
        <f t="shared" si="36"/>
        <v>31.5</v>
      </c>
      <c r="U107" s="64"/>
      <c r="V107" s="88"/>
      <c r="W107" s="125"/>
      <c r="X107" s="88"/>
      <c r="Y107" s="64"/>
      <c r="Z107" s="88"/>
      <c r="AA107" s="88"/>
      <c r="AB107" s="88"/>
      <c r="AC107" s="88"/>
      <c r="AD107" s="88"/>
      <c r="AE107" s="88"/>
      <c r="AF107" s="88"/>
      <c r="AG107" s="125"/>
      <c r="AH107" s="88"/>
      <c r="AI107" s="88">
        <f t="shared" si="37"/>
        <v>47.25</v>
      </c>
      <c r="AJ107" s="88"/>
      <c r="AK107" s="88">
        <f t="shared" si="38"/>
        <v>531.1105</v>
      </c>
      <c r="AL107" s="88"/>
      <c r="AM107" s="88"/>
      <c r="AN107" s="88"/>
      <c r="AO107" s="88"/>
      <c r="AP107" s="77">
        <f t="shared" si="39"/>
        <v>100</v>
      </c>
      <c r="AQ107" s="77">
        <f t="shared" si="40"/>
        <v>60</v>
      </c>
      <c r="AR107" s="77"/>
      <c r="AS107" s="77">
        <f t="shared" si="41"/>
        <v>100</v>
      </c>
      <c r="AT107" s="65" t="s">
        <v>53</v>
      </c>
      <c r="AZ107" s="134">
        <v>2229190</v>
      </c>
      <c r="BA107" s="134" t="s">
        <v>44</v>
      </c>
      <c r="BB107" s="134">
        <v>2229140</v>
      </c>
    </row>
    <row r="108" s="48" customFormat="1" ht="19.95" customHeight="1" spans="1:54">
      <c r="A108" s="63">
        <f t="shared" si="28"/>
        <v>101</v>
      </c>
      <c r="B108" s="132">
        <v>2078980</v>
      </c>
      <c r="C108" s="68" t="s">
        <v>44</v>
      </c>
      <c r="D108" s="132">
        <v>2079030</v>
      </c>
      <c r="E108" s="64" t="s">
        <v>69</v>
      </c>
      <c r="F108" s="64" t="s">
        <v>70</v>
      </c>
      <c r="G108" s="64" t="s">
        <v>52</v>
      </c>
      <c r="H108" s="64">
        <f t="shared" si="42"/>
        <v>50</v>
      </c>
      <c r="I108" s="64">
        <v>10.5</v>
      </c>
      <c r="J108" s="64"/>
      <c r="K108" s="123"/>
      <c r="L108" s="64"/>
      <c r="M108" s="64"/>
      <c r="N108" s="64"/>
      <c r="O108" s="88"/>
      <c r="P108" s="88"/>
      <c r="Q108" s="88"/>
      <c r="R108" s="88"/>
      <c r="S108" s="88"/>
      <c r="T108" s="88">
        <f t="shared" si="36"/>
        <v>31.5</v>
      </c>
      <c r="U108" s="64"/>
      <c r="V108" s="88"/>
      <c r="W108" s="125"/>
      <c r="X108" s="88"/>
      <c r="Y108" s="64"/>
      <c r="Z108" s="88"/>
      <c r="AA108" s="88"/>
      <c r="AB108" s="88"/>
      <c r="AC108" s="88"/>
      <c r="AD108" s="88"/>
      <c r="AE108" s="88"/>
      <c r="AF108" s="88"/>
      <c r="AG108" s="125"/>
      <c r="AH108" s="88"/>
      <c r="AI108" s="88">
        <f t="shared" si="37"/>
        <v>47.25</v>
      </c>
      <c r="AJ108" s="88"/>
      <c r="AK108" s="88">
        <f t="shared" si="38"/>
        <v>531.1105</v>
      </c>
      <c r="AL108" s="88"/>
      <c r="AM108" s="88"/>
      <c r="AN108" s="88"/>
      <c r="AO108" s="88"/>
      <c r="AP108" s="77">
        <f t="shared" si="39"/>
        <v>100</v>
      </c>
      <c r="AQ108" s="77">
        <f t="shared" si="40"/>
        <v>60</v>
      </c>
      <c r="AR108" s="77"/>
      <c r="AS108" s="77">
        <f t="shared" si="41"/>
        <v>100</v>
      </c>
      <c r="AT108" s="65" t="s">
        <v>53</v>
      </c>
      <c r="AV108" s="131" t="s">
        <v>67</v>
      </c>
      <c r="AZ108" s="134">
        <v>2228920</v>
      </c>
      <c r="BA108" s="134" t="s">
        <v>44</v>
      </c>
      <c r="BB108" s="134">
        <v>2228720</v>
      </c>
    </row>
    <row r="109" s="48" customFormat="1" ht="19.95" customHeight="1" spans="1:54">
      <c r="A109" s="63">
        <f t="shared" si="28"/>
        <v>102</v>
      </c>
      <c r="B109" s="132">
        <v>2079070</v>
      </c>
      <c r="C109" s="68" t="s">
        <v>44</v>
      </c>
      <c r="D109" s="132">
        <v>2079320</v>
      </c>
      <c r="E109" s="64" t="s">
        <v>69</v>
      </c>
      <c r="F109" s="64" t="s">
        <v>68</v>
      </c>
      <c r="G109" s="64" t="s">
        <v>47</v>
      </c>
      <c r="H109" s="64">
        <f t="shared" si="42"/>
        <v>250</v>
      </c>
      <c r="I109" s="64">
        <v>3.75</v>
      </c>
      <c r="J109" s="64">
        <v>4</v>
      </c>
      <c r="K109" s="123">
        <f>H109*I109</f>
        <v>937.5</v>
      </c>
      <c r="L109" s="64">
        <v>4</v>
      </c>
      <c r="M109" s="64">
        <f>(H109-4)*(I109-0.3)</f>
        <v>848.7</v>
      </c>
      <c r="N109" s="64"/>
      <c r="O109" s="88"/>
      <c r="P109" s="88"/>
      <c r="Q109" s="88"/>
      <c r="R109" s="88">
        <v>5</v>
      </c>
      <c r="S109" s="88">
        <f>M109*0.05</f>
        <v>42.435</v>
      </c>
      <c r="T109" s="88"/>
      <c r="U109" s="64">
        <v>4</v>
      </c>
      <c r="V109" s="88">
        <f>K109</f>
        <v>937.5</v>
      </c>
      <c r="W109" s="88">
        <v>4</v>
      </c>
      <c r="X109" s="88">
        <f>M109</f>
        <v>848.7</v>
      </c>
      <c r="Y109" s="64"/>
      <c r="Z109" s="88"/>
      <c r="AA109" s="88"/>
      <c r="AB109" s="88"/>
      <c r="AC109" s="88">
        <v>5</v>
      </c>
      <c r="AD109" s="88">
        <f t="shared" ref="AD109:AD110" si="43">S109</f>
        <v>42.435</v>
      </c>
      <c r="AE109" s="88"/>
      <c r="AF109" s="88"/>
      <c r="AG109" s="88"/>
      <c r="AH109" s="88"/>
      <c r="AI109" s="88"/>
      <c r="AJ109" s="88"/>
      <c r="AK109" s="88">
        <f>K109+(H109+I109)*2*0.04+O109+(H109-4+I109-0.3)*0.06+S109</f>
        <v>1015.202</v>
      </c>
      <c r="AL109" s="88">
        <f>H109*0.1</f>
        <v>25</v>
      </c>
      <c r="AM109" s="88">
        <f>AL109*0.5*1.1</f>
        <v>13.75</v>
      </c>
      <c r="AN109" s="88">
        <f>(H109+I109)*2</f>
        <v>507.5</v>
      </c>
      <c r="AO109" s="88">
        <f>(H109-4+I109-0.3)*2</f>
        <v>498.9</v>
      </c>
      <c r="AP109" s="77">
        <f>H109</f>
        <v>250</v>
      </c>
      <c r="AQ109" s="77">
        <f>H109/15*6*2</f>
        <v>200</v>
      </c>
      <c r="AR109" s="77"/>
      <c r="AS109" s="77"/>
      <c r="AT109" s="64"/>
      <c r="AZ109" s="134">
        <v>2228200</v>
      </c>
      <c r="BA109" s="134" t="s">
        <v>44</v>
      </c>
      <c r="BB109" s="134">
        <v>2228150</v>
      </c>
    </row>
    <row r="110" s="48" customFormat="1" ht="19.95" customHeight="1" spans="1:54">
      <c r="A110" s="63">
        <f t="shared" si="28"/>
        <v>103</v>
      </c>
      <c r="B110" s="132">
        <v>2080350</v>
      </c>
      <c r="C110" s="68" t="s">
        <v>44</v>
      </c>
      <c r="D110" s="132">
        <v>2080550</v>
      </c>
      <c r="E110" s="64" t="s">
        <v>69</v>
      </c>
      <c r="F110" s="64" t="s">
        <v>68</v>
      </c>
      <c r="G110" s="64" t="s">
        <v>47</v>
      </c>
      <c r="H110" s="64">
        <f t="shared" si="42"/>
        <v>200</v>
      </c>
      <c r="I110" s="64">
        <v>3.75</v>
      </c>
      <c r="J110" s="64">
        <v>4</v>
      </c>
      <c r="K110" s="123">
        <f>H110*I110</f>
        <v>750</v>
      </c>
      <c r="L110" s="64">
        <v>4</v>
      </c>
      <c r="M110" s="64">
        <f>(H110-4)*(I110-0.3)</f>
        <v>676.2</v>
      </c>
      <c r="N110" s="64"/>
      <c r="O110" s="88"/>
      <c r="P110" s="88"/>
      <c r="Q110" s="88"/>
      <c r="R110" s="88">
        <v>5</v>
      </c>
      <c r="S110" s="88">
        <f>M110*0.05</f>
        <v>33.81</v>
      </c>
      <c r="T110" s="88"/>
      <c r="U110" s="64">
        <v>4</v>
      </c>
      <c r="V110" s="88">
        <f>K110</f>
        <v>750</v>
      </c>
      <c r="W110" s="88">
        <v>4</v>
      </c>
      <c r="X110" s="88">
        <f>M110</f>
        <v>676.2</v>
      </c>
      <c r="Y110" s="64"/>
      <c r="Z110" s="88"/>
      <c r="AA110" s="88"/>
      <c r="AB110" s="88"/>
      <c r="AC110" s="88">
        <v>5</v>
      </c>
      <c r="AD110" s="88">
        <f t="shared" si="43"/>
        <v>33.81</v>
      </c>
      <c r="AE110" s="88"/>
      <c r="AF110" s="88"/>
      <c r="AG110" s="88"/>
      <c r="AH110" s="88"/>
      <c r="AI110" s="88"/>
      <c r="AJ110" s="88"/>
      <c r="AK110" s="88">
        <f>K110+(H110+I110)*2*0.04+O110+(H110-4+I110-0.3)*0.06+S110</f>
        <v>812.077</v>
      </c>
      <c r="AL110" s="88">
        <f>H110*0.1</f>
        <v>20</v>
      </c>
      <c r="AM110" s="88">
        <f>AL110*0.5*1.1</f>
        <v>11</v>
      </c>
      <c r="AN110" s="88">
        <f>(H110+I110)*2</f>
        <v>407.5</v>
      </c>
      <c r="AO110" s="88">
        <f>(H110-4+I110-0.3)*2</f>
        <v>398.9</v>
      </c>
      <c r="AP110" s="77">
        <f>H110</f>
        <v>200</v>
      </c>
      <c r="AQ110" s="77">
        <f>H110/15*6</f>
        <v>80</v>
      </c>
      <c r="AR110" s="77"/>
      <c r="AS110" s="77"/>
      <c r="AT110" s="64"/>
      <c r="AZ110" s="134">
        <v>2227430</v>
      </c>
      <c r="BA110" s="134" t="s">
        <v>44</v>
      </c>
      <c r="BB110" s="134">
        <v>2227230</v>
      </c>
    </row>
    <row r="111" s="48" customFormat="1" ht="25.1" customHeight="1" spans="1:54">
      <c r="A111" s="63">
        <f t="shared" si="28"/>
        <v>104</v>
      </c>
      <c r="B111" s="132">
        <v>2081825</v>
      </c>
      <c r="C111" s="68" t="s">
        <v>44</v>
      </c>
      <c r="D111" s="132">
        <v>2081875</v>
      </c>
      <c r="E111" s="64" t="s">
        <v>69</v>
      </c>
      <c r="F111" s="64" t="s">
        <v>70</v>
      </c>
      <c r="G111" s="64" t="s">
        <v>52</v>
      </c>
      <c r="H111" s="64">
        <f t="shared" si="42"/>
        <v>50</v>
      </c>
      <c r="I111" s="64">
        <v>10.5</v>
      </c>
      <c r="J111" s="64"/>
      <c r="K111" s="123"/>
      <c r="L111" s="64"/>
      <c r="M111" s="64"/>
      <c r="N111" s="64"/>
      <c r="O111" s="88"/>
      <c r="P111" s="88"/>
      <c r="Q111" s="88"/>
      <c r="R111" s="88"/>
      <c r="S111" s="88"/>
      <c r="T111" s="88">
        <f>H111*I111*0.06</f>
        <v>31.5</v>
      </c>
      <c r="U111" s="64"/>
      <c r="V111" s="88"/>
      <c r="W111" s="125"/>
      <c r="X111" s="88"/>
      <c r="Y111" s="64"/>
      <c r="Z111" s="88"/>
      <c r="AA111" s="88"/>
      <c r="AB111" s="88"/>
      <c r="AC111" s="88"/>
      <c r="AD111" s="88"/>
      <c r="AE111" s="88"/>
      <c r="AF111" s="88"/>
      <c r="AG111" s="125"/>
      <c r="AH111" s="88"/>
      <c r="AI111" s="88">
        <f>T111*1.5</f>
        <v>47.25</v>
      </c>
      <c r="AJ111" s="88"/>
      <c r="AK111" s="88">
        <f>H111*I111+(H111+I111)*2*0.045+(H111+I111)*2*0.055*0.1</f>
        <v>531.1105</v>
      </c>
      <c r="AL111" s="88"/>
      <c r="AM111" s="88"/>
      <c r="AN111" s="88"/>
      <c r="AO111" s="88"/>
      <c r="AP111" s="77">
        <f>H111*2</f>
        <v>100</v>
      </c>
      <c r="AQ111" s="77">
        <f>H111/15*6*3</f>
        <v>60</v>
      </c>
      <c r="AR111" s="77"/>
      <c r="AS111" s="77">
        <f>H111*2</f>
        <v>100</v>
      </c>
      <c r="AT111" s="65" t="s">
        <v>56</v>
      </c>
      <c r="AZ111" s="134">
        <v>2225410</v>
      </c>
      <c r="BA111" s="134" t="s">
        <v>44</v>
      </c>
      <c r="BB111" s="134">
        <v>2225360</v>
      </c>
    </row>
    <row r="112" s="48" customFormat="1" ht="19.95" customHeight="1" spans="1:54">
      <c r="A112" s="63">
        <f t="shared" si="28"/>
        <v>105</v>
      </c>
      <c r="B112" s="132">
        <v>2082205</v>
      </c>
      <c r="C112" s="68" t="s">
        <v>44</v>
      </c>
      <c r="D112" s="132">
        <v>2082255</v>
      </c>
      <c r="E112" s="64" t="s">
        <v>69</v>
      </c>
      <c r="F112" s="64" t="s">
        <v>70</v>
      </c>
      <c r="G112" s="64" t="s">
        <v>52</v>
      </c>
      <c r="H112" s="64">
        <f t="shared" si="42"/>
        <v>50</v>
      </c>
      <c r="I112" s="64">
        <v>10.5</v>
      </c>
      <c r="J112" s="64"/>
      <c r="K112" s="123"/>
      <c r="L112" s="64"/>
      <c r="M112" s="64"/>
      <c r="N112" s="64"/>
      <c r="O112" s="88"/>
      <c r="P112" s="88"/>
      <c r="Q112" s="88"/>
      <c r="R112" s="88"/>
      <c r="S112" s="88"/>
      <c r="T112" s="88">
        <f>H112*I112*0.06</f>
        <v>31.5</v>
      </c>
      <c r="U112" s="64"/>
      <c r="V112" s="88"/>
      <c r="W112" s="125"/>
      <c r="X112" s="88"/>
      <c r="Y112" s="64"/>
      <c r="Z112" s="88"/>
      <c r="AA112" s="88"/>
      <c r="AB112" s="88"/>
      <c r="AC112" s="88"/>
      <c r="AD112" s="88"/>
      <c r="AE112" s="88"/>
      <c r="AF112" s="88"/>
      <c r="AG112" s="125"/>
      <c r="AH112" s="88"/>
      <c r="AI112" s="88">
        <f>T112*1.5</f>
        <v>47.25</v>
      </c>
      <c r="AJ112" s="88"/>
      <c r="AK112" s="88">
        <f>H112*I112+(H112+I112)*2*0.045+(H112+I112)*2*0.055*0.1</f>
        <v>531.1105</v>
      </c>
      <c r="AL112" s="88"/>
      <c r="AM112" s="88"/>
      <c r="AN112" s="88"/>
      <c r="AO112" s="88"/>
      <c r="AP112" s="77">
        <f>H112*2</f>
        <v>100</v>
      </c>
      <c r="AQ112" s="77">
        <f>H112/15*6*3</f>
        <v>60</v>
      </c>
      <c r="AR112" s="77"/>
      <c r="AS112" s="77">
        <f>H112*2</f>
        <v>100</v>
      </c>
      <c r="AT112" s="65" t="s">
        <v>56</v>
      </c>
      <c r="AZ112" s="132">
        <v>2221755</v>
      </c>
      <c r="BA112" s="135" t="s">
        <v>44</v>
      </c>
      <c r="BB112" s="132">
        <v>2221705</v>
      </c>
    </row>
    <row r="113" s="48" customFormat="1" ht="19.95" customHeight="1" spans="1:54">
      <c r="A113" s="63">
        <f t="shared" si="28"/>
        <v>106</v>
      </c>
      <c r="B113" s="132">
        <v>2085300</v>
      </c>
      <c r="C113" s="68" t="s">
        <v>44</v>
      </c>
      <c r="D113" s="132">
        <v>2085350</v>
      </c>
      <c r="E113" s="64" t="s">
        <v>69</v>
      </c>
      <c r="F113" s="64" t="s">
        <v>70</v>
      </c>
      <c r="G113" s="64" t="s">
        <v>52</v>
      </c>
      <c r="H113" s="64">
        <f t="shared" si="42"/>
        <v>50</v>
      </c>
      <c r="I113" s="64">
        <v>10.5</v>
      </c>
      <c r="J113" s="64"/>
      <c r="K113" s="123"/>
      <c r="L113" s="64"/>
      <c r="M113" s="64"/>
      <c r="N113" s="64"/>
      <c r="O113" s="88"/>
      <c r="P113" s="88"/>
      <c r="Q113" s="88"/>
      <c r="R113" s="88"/>
      <c r="S113" s="88"/>
      <c r="T113" s="88">
        <f>H113*I113*0.06</f>
        <v>31.5</v>
      </c>
      <c r="U113" s="64"/>
      <c r="V113" s="88"/>
      <c r="W113" s="125"/>
      <c r="X113" s="88"/>
      <c r="Y113" s="64"/>
      <c r="Z113" s="88"/>
      <c r="AA113" s="88"/>
      <c r="AB113" s="88"/>
      <c r="AC113" s="88"/>
      <c r="AD113" s="88"/>
      <c r="AE113" s="88"/>
      <c r="AF113" s="88"/>
      <c r="AG113" s="125"/>
      <c r="AH113" s="88"/>
      <c r="AI113" s="88">
        <f>T113*1.5</f>
        <v>47.25</v>
      </c>
      <c r="AJ113" s="88"/>
      <c r="AK113" s="88">
        <f>H113*I113+(H113+I113)*2*0.045+(H113+I113)*2*0.055*0.1</f>
        <v>531.1105</v>
      </c>
      <c r="AL113" s="88"/>
      <c r="AM113" s="88"/>
      <c r="AN113" s="88"/>
      <c r="AO113" s="88"/>
      <c r="AP113" s="77">
        <f>H113*2</f>
        <v>100</v>
      </c>
      <c r="AQ113" s="77">
        <f>H113/15*6*3</f>
        <v>60</v>
      </c>
      <c r="AR113" s="77"/>
      <c r="AS113" s="77">
        <f>H113*2</f>
        <v>100</v>
      </c>
      <c r="AT113" s="65" t="s">
        <v>56</v>
      </c>
      <c r="AZ113" s="132">
        <v>2219400</v>
      </c>
      <c r="BA113" s="135" t="s">
        <v>44</v>
      </c>
      <c r="BB113" s="132">
        <v>2219350</v>
      </c>
    </row>
    <row r="114" s="48" customFormat="1" ht="19.95" customHeight="1" spans="1:54">
      <c r="A114" s="63">
        <f t="shared" si="28"/>
        <v>107</v>
      </c>
      <c r="B114" s="132">
        <v>2086000</v>
      </c>
      <c r="C114" s="68" t="s">
        <v>44</v>
      </c>
      <c r="D114" s="132">
        <v>2086210</v>
      </c>
      <c r="E114" s="64" t="s">
        <v>69</v>
      </c>
      <c r="F114" s="64" t="s">
        <v>71</v>
      </c>
      <c r="G114" s="64" t="s">
        <v>54</v>
      </c>
      <c r="H114" s="64">
        <f t="shared" si="42"/>
        <v>210</v>
      </c>
      <c r="I114" s="64">
        <v>3.75</v>
      </c>
      <c r="J114" s="64">
        <v>4</v>
      </c>
      <c r="K114" s="123">
        <f>H114*I114</f>
        <v>787.5</v>
      </c>
      <c r="L114" s="64"/>
      <c r="M114" s="64"/>
      <c r="N114" s="64"/>
      <c r="O114" s="88"/>
      <c r="P114" s="88"/>
      <c r="Q114" s="88"/>
      <c r="R114" s="88">
        <v>4</v>
      </c>
      <c r="S114" s="88">
        <f>K114*0.05</f>
        <v>39.375</v>
      </c>
      <c r="T114" s="88"/>
      <c r="U114" s="64">
        <v>4</v>
      </c>
      <c r="V114" s="88">
        <f>K114</f>
        <v>787.5</v>
      </c>
      <c r="W114" s="125"/>
      <c r="X114" s="88"/>
      <c r="Y114" s="64"/>
      <c r="Z114" s="88"/>
      <c r="AA114" s="88"/>
      <c r="AB114" s="88"/>
      <c r="AC114" s="88">
        <v>4</v>
      </c>
      <c r="AD114" s="88">
        <f t="shared" ref="AD114:AD115" si="44">S114</f>
        <v>39.375</v>
      </c>
      <c r="AE114" s="88"/>
      <c r="AF114" s="88"/>
      <c r="AG114" s="88"/>
      <c r="AH114" s="88"/>
      <c r="AI114" s="88"/>
      <c r="AJ114" s="88"/>
      <c r="AK114" s="88">
        <f>K114+(H114+I114)*2*0.04+O114+(H114-4+I114-0.3)*0.06+S114</f>
        <v>856.542</v>
      </c>
      <c r="AL114" s="88">
        <f>H114*0.1</f>
        <v>21</v>
      </c>
      <c r="AM114" s="88">
        <f>AL114*0.5*1.1</f>
        <v>11.55</v>
      </c>
      <c r="AN114" s="88">
        <f>(H114+I114)*2</f>
        <v>427.5</v>
      </c>
      <c r="AO114" s="88"/>
      <c r="AP114" s="77">
        <f>H114</f>
        <v>210</v>
      </c>
      <c r="AQ114" s="77">
        <f>H114/15*6</f>
        <v>84</v>
      </c>
      <c r="AR114" s="77"/>
      <c r="AS114" s="77"/>
      <c r="AT114" s="64"/>
      <c r="AZ114" s="132">
        <v>2219310</v>
      </c>
      <c r="BA114" s="135" t="s">
        <v>44</v>
      </c>
      <c r="BB114" s="132">
        <v>2219260</v>
      </c>
    </row>
    <row r="115" s="48" customFormat="1" ht="25.1" customHeight="1" spans="1:54">
      <c r="A115" s="63">
        <f t="shared" si="28"/>
        <v>108</v>
      </c>
      <c r="B115" s="132">
        <v>2086470</v>
      </c>
      <c r="C115" s="68" t="s">
        <v>44</v>
      </c>
      <c r="D115" s="132">
        <v>2086670</v>
      </c>
      <c r="E115" s="64" t="s">
        <v>69</v>
      </c>
      <c r="F115" s="64" t="s">
        <v>72</v>
      </c>
      <c r="G115" s="64" t="s">
        <v>54</v>
      </c>
      <c r="H115" s="64">
        <f t="shared" si="42"/>
        <v>200</v>
      </c>
      <c r="I115" s="64">
        <v>7.5</v>
      </c>
      <c r="J115" s="64">
        <v>4</v>
      </c>
      <c r="K115" s="123">
        <f>H115*I115</f>
        <v>1500</v>
      </c>
      <c r="L115" s="64"/>
      <c r="M115" s="64"/>
      <c r="N115" s="64"/>
      <c r="O115" s="88"/>
      <c r="P115" s="88"/>
      <c r="Q115" s="88"/>
      <c r="R115" s="88">
        <v>4</v>
      </c>
      <c r="S115" s="88">
        <f>K115*0.05</f>
        <v>75</v>
      </c>
      <c r="T115" s="88"/>
      <c r="U115" s="64">
        <v>4</v>
      </c>
      <c r="V115" s="88">
        <f>K115</f>
        <v>1500</v>
      </c>
      <c r="W115" s="125"/>
      <c r="X115" s="88"/>
      <c r="Y115" s="64"/>
      <c r="Z115" s="88"/>
      <c r="AA115" s="88"/>
      <c r="AB115" s="88"/>
      <c r="AC115" s="88">
        <v>4</v>
      </c>
      <c r="AD115" s="88">
        <f t="shared" si="44"/>
        <v>75</v>
      </c>
      <c r="AE115" s="88"/>
      <c r="AF115" s="88"/>
      <c r="AG115" s="88"/>
      <c r="AH115" s="88"/>
      <c r="AI115" s="88"/>
      <c r="AJ115" s="88"/>
      <c r="AK115" s="88">
        <f>K115+(H115+I115)*2*0.04+O115+(H115-4+I115-0.3)*0.06+S115</f>
        <v>1603.792</v>
      </c>
      <c r="AL115" s="88">
        <f>H115*0.1</f>
        <v>20</v>
      </c>
      <c r="AM115" s="88">
        <f>AL115*0.5*1.1</f>
        <v>11</v>
      </c>
      <c r="AN115" s="88">
        <f>(H115+I115)*2</f>
        <v>415</v>
      </c>
      <c r="AO115" s="88"/>
      <c r="AP115" s="77">
        <f t="shared" ref="AP115:AP123" si="45">H115*2</f>
        <v>400</v>
      </c>
      <c r="AQ115" s="77">
        <f>H115/15*6</f>
        <v>80</v>
      </c>
      <c r="AR115" s="77"/>
      <c r="AS115" s="77"/>
      <c r="AT115" s="64"/>
      <c r="AZ115" s="132">
        <v>2215470</v>
      </c>
      <c r="BA115" s="135" t="s">
        <v>44</v>
      </c>
      <c r="BB115" s="132">
        <v>2215420</v>
      </c>
    </row>
    <row r="116" s="48" customFormat="1" ht="25.1" customHeight="1" spans="1:54">
      <c r="A116" s="63">
        <f t="shared" si="28"/>
        <v>109</v>
      </c>
      <c r="B116" s="132">
        <v>2087450</v>
      </c>
      <c r="C116" s="68" t="s">
        <v>44</v>
      </c>
      <c r="D116" s="132">
        <v>2087500</v>
      </c>
      <c r="E116" s="64" t="s">
        <v>69</v>
      </c>
      <c r="F116" s="64" t="s">
        <v>70</v>
      </c>
      <c r="G116" s="64" t="s">
        <v>52</v>
      </c>
      <c r="H116" s="64">
        <f t="shared" si="42"/>
        <v>50</v>
      </c>
      <c r="I116" s="64">
        <v>10.5</v>
      </c>
      <c r="J116" s="64"/>
      <c r="K116" s="123"/>
      <c r="L116" s="64"/>
      <c r="M116" s="64"/>
      <c r="N116" s="64"/>
      <c r="O116" s="88"/>
      <c r="P116" s="88"/>
      <c r="Q116" s="88"/>
      <c r="R116" s="88"/>
      <c r="S116" s="88"/>
      <c r="T116" s="88">
        <f t="shared" ref="T116:T123" si="46">H116*I116*0.06</f>
        <v>31.5</v>
      </c>
      <c r="U116" s="64"/>
      <c r="V116" s="88"/>
      <c r="W116" s="125"/>
      <c r="X116" s="88"/>
      <c r="Y116" s="64"/>
      <c r="Z116" s="88"/>
      <c r="AA116" s="88"/>
      <c r="AB116" s="88"/>
      <c r="AC116" s="88"/>
      <c r="AD116" s="88"/>
      <c r="AE116" s="88"/>
      <c r="AF116" s="88"/>
      <c r="AG116" s="125"/>
      <c r="AH116" s="88"/>
      <c r="AI116" s="88">
        <f t="shared" ref="AI116:AI123" si="47">T116*1.5</f>
        <v>47.25</v>
      </c>
      <c r="AJ116" s="88"/>
      <c r="AK116" s="88">
        <f t="shared" ref="AK116:AK123" si="48">H116*I116+(H116+I116)*2*0.045+(H116+I116)*2*0.055*0.1</f>
        <v>531.1105</v>
      </c>
      <c r="AL116" s="88"/>
      <c r="AM116" s="88"/>
      <c r="AN116" s="88"/>
      <c r="AO116" s="88"/>
      <c r="AP116" s="77">
        <f t="shared" si="45"/>
        <v>100</v>
      </c>
      <c r="AQ116" s="77">
        <f t="shared" ref="AQ116:AQ123" si="49">H116/15*6*3</f>
        <v>60</v>
      </c>
      <c r="AR116" s="77"/>
      <c r="AS116" s="77">
        <f t="shared" ref="AS116:AS123" si="50">H116*2</f>
        <v>100</v>
      </c>
      <c r="AT116" s="65" t="s">
        <v>53</v>
      </c>
      <c r="AZ116" s="132">
        <v>2213910</v>
      </c>
      <c r="BA116" s="135" t="s">
        <v>44</v>
      </c>
      <c r="BB116" s="132">
        <v>2213860</v>
      </c>
    </row>
    <row r="117" s="48" customFormat="1" ht="25.1" customHeight="1" spans="1:54">
      <c r="A117" s="63">
        <f t="shared" si="28"/>
        <v>110</v>
      </c>
      <c r="B117" s="132">
        <v>2087545</v>
      </c>
      <c r="C117" s="68" t="s">
        <v>44</v>
      </c>
      <c r="D117" s="132">
        <v>2087595</v>
      </c>
      <c r="E117" s="64" t="s">
        <v>69</v>
      </c>
      <c r="F117" s="64" t="s">
        <v>70</v>
      </c>
      <c r="G117" s="64" t="s">
        <v>52</v>
      </c>
      <c r="H117" s="64">
        <f t="shared" si="42"/>
        <v>50</v>
      </c>
      <c r="I117" s="64">
        <v>10.5</v>
      </c>
      <c r="J117" s="64"/>
      <c r="K117" s="123"/>
      <c r="L117" s="64"/>
      <c r="M117" s="64"/>
      <c r="N117" s="64"/>
      <c r="O117" s="88"/>
      <c r="P117" s="88"/>
      <c r="Q117" s="88"/>
      <c r="R117" s="88"/>
      <c r="S117" s="88"/>
      <c r="T117" s="88">
        <f t="shared" si="46"/>
        <v>31.5</v>
      </c>
      <c r="U117" s="64"/>
      <c r="V117" s="88"/>
      <c r="W117" s="125"/>
      <c r="X117" s="88"/>
      <c r="Y117" s="64"/>
      <c r="Z117" s="88"/>
      <c r="AA117" s="88"/>
      <c r="AB117" s="88"/>
      <c r="AC117" s="88"/>
      <c r="AD117" s="88"/>
      <c r="AE117" s="88"/>
      <c r="AF117" s="88"/>
      <c r="AG117" s="125"/>
      <c r="AH117" s="88"/>
      <c r="AI117" s="88">
        <f t="shared" si="47"/>
        <v>47.25</v>
      </c>
      <c r="AJ117" s="88"/>
      <c r="AK117" s="88">
        <f t="shared" si="48"/>
        <v>531.1105</v>
      </c>
      <c r="AL117" s="88"/>
      <c r="AM117" s="88"/>
      <c r="AN117" s="88"/>
      <c r="AO117" s="88"/>
      <c r="AP117" s="77">
        <f t="shared" si="45"/>
        <v>100</v>
      </c>
      <c r="AQ117" s="77">
        <f t="shared" si="49"/>
        <v>60</v>
      </c>
      <c r="AR117" s="77"/>
      <c r="AS117" s="77">
        <f t="shared" si="50"/>
        <v>100</v>
      </c>
      <c r="AT117" s="65" t="s">
        <v>53</v>
      </c>
      <c r="AZ117" s="132">
        <v>2213840</v>
      </c>
      <c r="BA117" s="135" t="s">
        <v>44</v>
      </c>
      <c r="BB117" s="132">
        <v>2213720</v>
      </c>
    </row>
    <row r="118" s="48" customFormat="1" ht="25.1" customHeight="1" spans="1:54">
      <c r="A118" s="63">
        <f t="shared" si="28"/>
        <v>111</v>
      </c>
      <c r="B118" s="132">
        <v>2088480</v>
      </c>
      <c r="C118" s="68" t="s">
        <v>44</v>
      </c>
      <c r="D118" s="132">
        <v>2088585</v>
      </c>
      <c r="E118" s="64" t="s">
        <v>69</v>
      </c>
      <c r="F118" s="64" t="s">
        <v>70</v>
      </c>
      <c r="G118" s="64" t="s">
        <v>52</v>
      </c>
      <c r="H118" s="64">
        <f t="shared" si="42"/>
        <v>105</v>
      </c>
      <c r="I118" s="64">
        <v>10.5</v>
      </c>
      <c r="J118" s="64"/>
      <c r="K118" s="123"/>
      <c r="L118" s="64"/>
      <c r="M118" s="64"/>
      <c r="N118" s="64"/>
      <c r="O118" s="88"/>
      <c r="P118" s="88"/>
      <c r="Q118" s="88"/>
      <c r="R118" s="88"/>
      <c r="S118" s="88"/>
      <c r="T118" s="88">
        <f t="shared" si="46"/>
        <v>66.15</v>
      </c>
      <c r="U118" s="64"/>
      <c r="V118" s="88"/>
      <c r="W118" s="125"/>
      <c r="X118" s="88"/>
      <c r="Y118" s="64"/>
      <c r="Z118" s="88"/>
      <c r="AA118" s="88"/>
      <c r="AB118" s="88"/>
      <c r="AC118" s="88"/>
      <c r="AD118" s="88"/>
      <c r="AE118" s="88"/>
      <c r="AF118" s="88"/>
      <c r="AG118" s="125"/>
      <c r="AH118" s="88"/>
      <c r="AI118" s="88">
        <f t="shared" si="47"/>
        <v>99.225</v>
      </c>
      <c r="AJ118" s="88"/>
      <c r="AK118" s="88">
        <f t="shared" si="48"/>
        <v>1114.1655</v>
      </c>
      <c r="AL118" s="88"/>
      <c r="AM118" s="88"/>
      <c r="AN118" s="88"/>
      <c r="AO118" s="88"/>
      <c r="AP118" s="77">
        <f t="shared" si="45"/>
        <v>210</v>
      </c>
      <c r="AQ118" s="77">
        <f t="shared" si="49"/>
        <v>126</v>
      </c>
      <c r="AR118" s="77"/>
      <c r="AS118" s="77">
        <f t="shared" si="50"/>
        <v>210</v>
      </c>
      <c r="AT118" s="65" t="s">
        <v>53</v>
      </c>
      <c r="AZ118" s="132">
        <v>2213010</v>
      </c>
      <c r="BA118" s="135" t="s">
        <v>44</v>
      </c>
      <c r="BB118" s="132">
        <v>2212960</v>
      </c>
    </row>
    <row r="119" s="48" customFormat="1" ht="25.1" customHeight="1" spans="1:54">
      <c r="A119" s="63">
        <f t="shared" si="28"/>
        <v>112</v>
      </c>
      <c r="B119" s="132">
        <v>2088655</v>
      </c>
      <c r="C119" s="68" t="s">
        <v>44</v>
      </c>
      <c r="D119" s="132">
        <v>2088705</v>
      </c>
      <c r="E119" s="64" t="s">
        <v>69</v>
      </c>
      <c r="F119" s="64" t="s">
        <v>70</v>
      </c>
      <c r="G119" s="64" t="s">
        <v>52</v>
      </c>
      <c r="H119" s="64">
        <f t="shared" si="42"/>
        <v>50</v>
      </c>
      <c r="I119" s="64">
        <v>10.5</v>
      </c>
      <c r="J119" s="64"/>
      <c r="K119" s="123"/>
      <c r="L119" s="64"/>
      <c r="M119" s="64"/>
      <c r="N119" s="64"/>
      <c r="O119" s="88"/>
      <c r="P119" s="88"/>
      <c r="Q119" s="88"/>
      <c r="R119" s="88"/>
      <c r="S119" s="88"/>
      <c r="T119" s="88">
        <f t="shared" si="46"/>
        <v>31.5</v>
      </c>
      <c r="U119" s="64"/>
      <c r="V119" s="88"/>
      <c r="W119" s="125"/>
      <c r="X119" s="88"/>
      <c r="Y119" s="64"/>
      <c r="Z119" s="88"/>
      <c r="AA119" s="88"/>
      <c r="AB119" s="88"/>
      <c r="AC119" s="88"/>
      <c r="AD119" s="88"/>
      <c r="AE119" s="88"/>
      <c r="AF119" s="88"/>
      <c r="AG119" s="125"/>
      <c r="AH119" s="88"/>
      <c r="AI119" s="88">
        <f t="shared" si="47"/>
        <v>47.25</v>
      </c>
      <c r="AJ119" s="88"/>
      <c r="AK119" s="88">
        <f t="shared" si="48"/>
        <v>531.1105</v>
      </c>
      <c r="AL119" s="88"/>
      <c r="AM119" s="88"/>
      <c r="AN119" s="88"/>
      <c r="AO119" s="88"/>
      <c r="AP119" s="77">
        <f t="shared" si="45"/>
        <v>100</v>
      </c>
      <c r="AQ119" s="77">
        <f t="shared" si="49"/>
        <v>60</v>
      </c>
      <c r="AR119" s="77"/>
      <c r="AS119" s="77">
        <f t="shared" si="50"/>
        <v>100</v>
      </c>
      <c r="AT119" s="65" t="s">
        <v>53</v>
      </c>
      <c r="AZ119" s="132">
        <v>2212680</v>
      </c>
      <c r="BA119" s="135" t="s">
        <v>44</v>
      </c>
      <c r="BB119" s="132">
        <v>2212485</v>
      </c>
    </row>
    <row r="120" s="48" customFormat="1" ht="19.95" customHeight="1" spans="1:54">
      <c r="A120" s="63">
        <f t="shared" si="28"/>
        <v>113</v>
      </c>
      <c r="B120" s="132">
        <v>2088730</v>
      </c>
      <c r="C120" s="68" t="s">
        <v>44</v>
      </c>
      <c r="D120" s="132">
        <v>2088780</v>
      </c>
      <c r="E120" s="64" t="s">
        <v>69</v>
      </c>
      <c r="F120" s="64" t="s">
        <v>70</v>
      </c>
      <c r="G120" s="64" t="s">
        <v>52</v>
      </c>
      <c r="H120" s="64">
        <f t="shared" si="42"/>
        <v>50</v>
      </c>
      <c r="I120" s="64">
        <v>10.5</v>
      </c>
      <c r="J120" s="64"/>
      <c r="K120" s="123"/>
      <c r="L120" s="64"/>
      <c r="M120" s="64"/>
      <c r="N120" s="64"/>
      <c r="O120" s="88"/>
      <c r="P120" s="88"/>
      <c r="Q120" s="88"/>
      <c r="R120" s="88"/>
      <c r="S120" s="88"/>
      <c r="T120" s="88">
        <f t="shared" si="46"/>
        <v>31.5</v>
      </c>
      <c r="U120" s="64"/>
      <c r="V120" s="88"/>
      <c r="W120" s="125"/>
      <c r="X120" s="88"/>
      <c r="Y120" s="64"/>
      <c r="Z120" s="88"/>
      <c r="AA120" s="88"/>
      <c r="AB120" s="88"/>
      <c r="AC120" s="88"/>
      <c r="AD120" s="88"/>
      <c r="AE120" s="88"/>
      <c r="AF120" s="88"/>
      <c r="AG120" s="125"/>
      <c r="AH120" s="88"/>
      <c r="AI120" s="88">
        <f t="shared" si="47"/>
        <v>47.25</v>
      </c>
      <c r="AJ120" s="88"/>
      <c r="AK120" s="88">
        <f t="shared" si="48"/>
        <v>531.1105</v>
      </c>
      <c r="AL120" s="88"/>
      <c r="AM120" s="88"/>
      <c r="AN120" s="88"/>
      <c r="AO120" s="88"/>
      <c r="AP120" s="77">
        <f t="shared" si="45"/>
        <v>100</v>
      </c>
      <c r="AQ120" s="77">
        <f t="shared" si="49"/>
        <v>60</v>
      </c>
      <c r="AR120" s="77"/>
      <c r="AS120" s="77">
        <f t="shared" si="50"/>
        <v>100</v>
      </c>
      <c r="AT120" s="65" t="s">
        <v>53</v>
      </c>
      <c r="AZ120" s="132">
        <v>2207875</v>
      </c>
      <c r="BA120" s="135" t="s">
        <v>44</v>
      </c>
      <c r="BB120" s="132">
        <v>2207825</v>
      </c>
    </row>
    <row r="121" s="48" customFormat="1" ht="19.95" customHeight="1" spans="1:54">
      <c r="A121" s="63">
        <f t="shared" si="28"/>
        <v>114</v>
      </c>
      <c r="B121" s="132">
        <v>2088935</v>
      </c>
      <c r="C121" s="68" t="s">
        <v>44</v>
      </c>
      <c r="D121" s="132">
        <v>2088985</v>
      </c>
      <c r="E121" s="64" t="s">
        <v>69</v>
      </c>
      <c r="F121" s="64" t="s">
        <v>70</v>
      </c>
      <c r="G121" s="64" t="s">
        <v>52</v>
      </c>
      <c r="H121" s="64">
        <f t="shared" si="42"/>
        <v>50</v>
      </c>
      <c r="I121" s="64">
        <v>10.5</v>
      </c>
      <c r="J121" s="64"/>
      <c r="K121" s="123"/>
      <c r="L121" s="64"/>
      <c r="M121" s="64"/>
      <c r="N121" s="64"/>
      <c r="O121" s="88"/>
      <c r="P121" s="88"/>
      <c r="Q121" s="88"/>
      <c r="R121" s="88"/>
      <c r="S121" s="88"/>
      <c r="T121" s="88">
        <f t="shared" si="46"/>
        <v>31.5</v>
      </c>
      <c r="U121" s="64"/>
      <c r="V121" s="88"/>
      <c r="W121" s="125"/>
      <c r="X121" s="88"/>
      <c r="Y121" s="64"/>
      <c r="Z121" s="88"/>
      <c r="AA121" s="88"/>
      <c r="AB121" s="88"/>
      <c r="AC121" s="88"/>
      <c r="AD121" s="88"/>
      <c r="AE121" s="88"/>
      <c r="AF121" s="88"/>
      <c r="AG121" s="125"/>
      <c r="AH121" s="88"/>
      <c r="AI121" s="88">
        <f t="shared" si="47"/>
        <v>47.25</v>
      </c>
      <c r="AJ121" s="88"/>
      <c r="AK121" s="88">
        <f t="shared" si="48"/>
        <v>531.1105</v>
      </c>
      <c r="AL121" s="88"/>
      <c r="AM121" s="88"/>
      <c r="AN121" s="88"/>
      <c r="AO121" s="88"/>
      <c r="AP121" s="77">
        <f t="shared" si="45"/>
        <v>100</v>
      </c>
      <c r="AQ121" s="77">
        <f t="shared" si="49"/>
        <v>60</v>
      </c>
      <c r="AR121" s="77"/>
      <c r="AS121" s="77">
        <f t="shared" si="50"/>
        <v>100</v>
      </c>
      <c r="AT121" s="65" t="s">
        <v>56</v>
      </c>
      <c r="AZ121" s="132">
        <v>2206890</v>
      </c>
      <c r="BA121" s="135" t="s">
        <v>44</v>
      </c>
      <c r="BB121" s="132">
        <v>2206840</v>
      </c>
    </row>
    <row r="122" s="48" customFormat="1" ht="19.95" customHeight="1" spans="1:54">
      <c r="A122" s="63">
        <f t="shared" si="28"/>
        <v>115</v>
      </c>
      <c r="B122" s="132">
        <v>2089050</v>
      </c>
      <c r="C122" s="68" t="s">
        <v>44</v>
      </c>
      <c r="D122" s="132">
        <v>2089100</v>
      </c>
      <c r="E122" s="64" t="s">
        <v>69</v>
      </c>
      <c r="F122" s="64" t="s">
        <v>70</v>
      </c>
      <c r="G122" s="64" t="s">
        <v>52</v>
      </c>
      <c r="H122" s="64">
        <f t="shared" si="42"/>
        <v>50</v>
      </c>
      <c r="I122" s="64">
        <v>10.5</v>
      </c>
      <c r="J122" s="64"/>
      <c r="K122" s="123"/>
      <c r="L122" s="124"/>
      <c r="M122" s="123"/>
      <c r="N122" s="64"/>
      <c r="O122" s="125"/>
      <c r="P122" s="125"/>
      <c r="Q122" s="125"/>
      <c r="R122" s="125"/>
      <c r="S122" s="125"/>
      <c r="T122" s="88">
        <f t="shared" si="46"/>
        <v>31.5</v>
      </c>
      <c r="U122" s="64"/>
      <c r="V122" s="88"/>
      <c r="W122" s="125"/>
      <c r="X122" s="88"/>
      <c r="Y122" s="64"/>
      <c r="Z122" s="88"/>
      <c r="AA122" s="88"/>
      <c r="AB122" s="88"/>
      <c r="AC122" s="88"/>
      <c r="AD122" s="88"/>
      <c r="AE122" s="88"/>
      <c r="AF122" s="88"/>
      <c r="AG122" s="125"/>
      <c r="AH122" s="88"/>
      <c r="AI122" s="88">
        <f t="shared" si="47"/>
        <v>47.25</v>
      </c>
      <c r="AJ122" s="88"/>
      <c r="AK122" s="88">
        <f t="shared" si="48"/>
        <v>531.1105</v>
      </c>
      <c r="AL122" s="88"/>
      <c r="AM122" s="88"/>
      <c r="AN122" s="88"/>
      <c r="AO122" s="88"/>
      <c r="AP122" s="77">
        <f t="shared" si="45"/>
        <v>100</v>
      </c>
      <c r="AQ122" s="77">
        <f t="shared" si="49"/>
        <v>60</v>
      </c>
      <c r="AR122" s="77"/>
      <c r="AS122" s="77">
        <f t="shared" si="50"/>
        <v>100</v>
      </c>
      <c r="AT122" s="65" t="s">
        <v>53</v>
      </c>
      <c r="AZ122" s="132">
        <v>2205925</v>
      </c>
      <c r="BA122" s="135" t="s">
        <v>44</v>
      </c>
      <c r="BB122" s="132">
        <v>2205875</v>
      </c>
    </row>
    <row r="123" s="48" customFormat="1" ht="19.95" customHeight="1" spans="1:54">
      <c r="A123" s="63">
        <f t="shared" si="28"/>
        <v>116</v>
      </c>
      <c r="B123" s="132">
        <v>2089180</v>
      </c>
      <c r="C123" s="68" t="s">
        <v>44</v>
      </c>
      <c r="D123" s="132">
        <v>2089230</v>
      </c>
      <c r="E123" s="64" t="s">
        <v>69</v>
      </c>
      <c r="F123" s="64" t="s">
        <v>70</v>
      </c>
      <c r="G123" s="64" t="s">
        <v>52</v>
      </c>
      <c r="H123" s="64">
        <f t="shared" si="42"/>
        <v>50</v>
      </c>
      <c r="I123" s="64">
        <v>10.5</v>
      </c>
      <c r="J123" s="64"/>
      <c r="K123" s="123"/>
      <c r="L123" s="64"/>
      <c r="M123" s="64"/>
      <c r="N123" s="64"/>
      <c r="O123" s="88"/>
      <c r="P123" s="88"/>
      <c r="Q123" s="88"/>
      <c r="R123" s="88"/>
      <c r="S123" s="88"/>
      <c r="T123" s="88">
        <f t="shared" si="46"/>
        <v>31.5</v>
      </c>
      <c r="U123" s="64"/>
      <c r="V123" s="88"/>
      <c r="W123" s="125"/>
      <c r="X123" s="88"/>
      <c r="Y123" s="64"/>
      <c r="Z123" s="88"/>
      <c r="AA123" s="88"/>
      <c r="AB123" s="88"/>
      <c r="AC123" s="88"/>
      <c r="AD123" s="88"/>
      <c r="AE123" s="88"/>
      <c r="AF123" s="88"/>
      <c r="AG123" s="125"/>
      <c r="AH123" s="88"/>
      <c r="AI123" s="88">
        <f t="shared" si="47"/>
        <v>47.25</v>
      </c>
      <c r="AJ123" s="88"/>
      <c r="AK123" s="88">
        <f t="shared" si="48"/>
        <v>531.1105</v>
      </c>
      <c r="AL123" s="88"/>
      <c r="AM123" s="88"/>
      <c r="AN123" s="88"/>
      <c r="AO123" s="88"/>
      <c r="AP123" s="77">
        <f t="shared" si="45"/>
        <v>100</v>
      </c>
      <c r="AQ123" s="77">
        <f t="shared" si="49"/>
        <v>60</v>
      </c>
      <c r="AR123" s="77"/>
      <c r="AS123" s="77">
        <f t="shared" si="50"/>
        <v>100</v>
      </c>
      <c r="AT123" s="65" t="s">
        <v>53</v>
      </c>
      <c r="AZ123" s="132">
        <v>2205505</v>
      </c>
      <c r="BA123" s="135" t="s">
        <v>44</v>
      </c>
      <c r="BB123" s="132">
        <v>2205455</v>
      </c>
    </row>
    <row r="124" s="48" customFormat="1" ht="19.95" customHeight="1" spans="1:54">
      <c r="A124" s="63">
        <f t="shared" si="28"/>
        <v>117</v>
      </c>
      <c r="B124" s="132">
        <v>2102360</v>
      </c>
      <c r="C124" s="68" t="s">
        <v>44</v>
      </c>
      <c r="D124" s="132">
        <v>2102600</v>
      </c>
      <c r="E124" s="64" t="s">
        <v>69</v>
      </c>
      <c r="F124" s="64" t="s">
        <v>46</v>
      </c>
      <c r="G124" s="64" t="s">
        <v>47</v>
      </c>
      <c r="H124" s="64">
        <f t="shared" si="42"/>
        <v>240</v>
      </c>
      <c r="I124" s="64">
        <v>7.5</v>
      </c>
      <c r="J124" s="64">
        <v>4</v>
      </c>
      <c r="K124" s="123">
        <f>H124*I124</f>
        <v>1800</v>
      </c>
      <c r="L124" s="64">
        <v>4</v>
      </c>
      <c r="M124" s="64">
        <f>(H124-4)*(I124-0.3)</f>
        <v>1699.2</v>
      </c>
      <c r="N124" s="64"/>
      <c r="O124" s="88"/>
      <c r="P124" s="88"/>
      <c r="Q124" s="88"/>
      <c r="R124" s="88">
        <v>5</v>
      </c>
      <c r="S124" s="88">
        <f>M124*0.05</f>
        <v>84.96</v>
      </c>
      <c r="T124" s="88"/>
      <c r="U124" s="64">
        <v>4</v>
      </c>
      <c r="V124" s="88">
        <f>K124</f>
        <v>1800</v>
      </c>
      <c r="W124" s="88">
        <v>4</v>
      </c>
      <c r="X124" s="88">
        <f>M124</f>
        <v>1699.2</v>
      </c>
      <c r="Y124" s="64"/>
      <c r="Z124" s="88"/>
      <c r="AA124" s="88"/>
      <c r="AB124" s="88"/>
      <c r="AC124" s="88">
        <v>5</v>
      </c>
      <c r="AD124" s="88">
        <f>S124</f>
        <v>84.96</v>
      </c>
      <c r="AE124" s="88"/>
      <c r="AF124" s="88"/>
      <c r="AG124" s="88"/>
      <c r="AH124" s="88"/>
      <c r="AI124" s="88"/>
      <c r="AJ124" s="88"/>
      <c r="AK124" s="88">
        <f>K124+(H124+I124)*2*0.04+O124+(H124-4+I124-0.3)*0.06+S124</f>
        <v>1919.352</v>
      </c>
      <c r="AL124" s="88">
        <f>H124*0.1</f>
        <v>24</v>
      </c>
      <c r="AM124" s="88">
        <f>AL124*0.5*1.1</f>
        <v>13.2</v>
      </c>
      <c r="AN124" s="88">
        <f>(H124+I124)*2</f>
        <v>495</v>
      </c>
      <c r="AO124" s="88">
        <f>(H124-4+I124-0.3)*2</f>
        <v>486.4</v>
      </c>
      <c r="AP124" s="77">
        <f>H124</f>
        <v>240</v>
      </c>
      <c r="AQ124" s="77">
        <f>H124/15*6</f>
        <v>96</v>
      </c>
      <c r="AR124" s="77"/>
      <c r="AS124" s="77"/>
      <c r="AT124" s="64"/>
      <c r="AZ124" s="132">
        <v>2205350</v>
      </c>
      <c r="BA124" s="135" t="s">
        <v>44</v>
      </c>
      <c r="BB124" s="132">
        <v>2205300</v>
      </c>
    </row>
    <row r="125" s="48" customFormat="1" ht="19.95" customHeight="1" spans="1:54">
      <c r="A125" s="63">
        <f t="shared" si="28"/>
        <v>118</v>
      </c>
      <c r="B125" s="132">
        <v>2102360</v>
      </c>
      <c r="C125" s="68" t="s">
        <v>44</v>
      </c>
      <c r="D125" s="132">
        <v>2102600</v>
      </c>
      <c r="E125" s="64" t="s">
        <v>69</v>
      </c>
      <c r="F125" s="64" t="s">
        <v>59</v>
      </c>
      <c r="G125" s="64" t="s">
        <v>60</v>
      </c>
      <c r="H125" s="64">
        <f t="shared" si="42"/>
        <v>240</v>
      </c>
      <c r="I125" s="64">
        <v>7.5</v>
      </c>
      <c r="J125" s="64">
        <v>4</v>
      </c>
      <c r="K125" s="123">
        <f>H125*I125</f>
        <v>1800</v>
      </c>
      <c r="L125" s="64"/>
      <c r="M125" s="64"/>
      <c r="N125" s="64">
        <v>6</v>
      </c>
      <c r="O125" s="64">
        <f>(H125-4)*(I125-0.3)</f>
        <v>1699.2</v>
      </c>
      <c r="P125" s="88"/>
      <c r="Q125" s="88"/>
      <c r="R125" s="88">
        <v>9</v>
      </c>
      <c r="S125" s="88">
        <f>O125*0.05</f>
        <v>84.96</v>
      </c>
      <c r="T125" s="88"/>
      <c r="U125" s="64">
        <v>4</v>
      </c>
      <c r="V125" s="88">
        <f>K125</f>
        <v>1800</v>
      </c>
      <c r="W125" s="88"/>
      <c r="X125" s="88"/>
      <c r="Y125" s="64">
        <v>6</v>
      </c>
      <c r="Z125" s="88">
        <f>O125</f>
        <v>1699.2</v>
      </c>
      <c r="AA125" s="88"/>
      <c r="AB125" s="88"/>
      <c r="AC125" s="88"/>
      <c r="AD125" s="88"/>
      <c r="AE125" s="88"/>
      <c r="AF125" s="88"/>
      <c r="AG125" s="88">
        <f>R125</f>
        <v>9</v>
      </c>
      <c r="AH125" s="88">
        <f>S125</f>
        <v>84.96</v>
      </c>
      <c r="AI125" s="88"/>
      <c r="AJ125" s="88"/>
      <c r="AK125" s="88">
        <f>K125+(H125+I125)*2*0.04+O125+(H125-4+I125-0.3)*0.06+S125</f>
        <v>3618.552</v>
      </c>
      <c r="AL125" s="88">
        <f>H125*0.1</f>
        <v>24</v>
      </c>
      <c r="AM125" s="88">
        <f>AL125*0.5*1.1</f>
        <v>13.2</v>
      </c>
      <c r="AN125" s="88">
        <f>(H125+I125)*2</f>
        <v>495</v>
      </c>
      <c r="AO125" s="88">
        <f>(H125-4+I125-0.3)*2</f>
        <v>486.4</v>
      </c>
      <c r="AP125" s="77">
        <f>H125</f>
        <v>240</v>
      </c>
      <c r="AQ125" s="77">
        <f>H125/15*6</f>
        <v>96</v>
      </c>
      <c r="AR125" s="77"/>
      <c r="AS125" s="77"/>
      <c r="AT125" s="64"/>
      <c r="AZ125" s="132">
        <v>2205100</v>
      </c>
      <c r="BA125" s="135" t="s">
        <v>44</v>
      </c>
      <c r="BB125" s="132">
        <v>2205050</v>
      </c>
    </row>
    <row r="126" s="48" customFormat="1" ht="19.95" customHeight="1" spans="1:54">
      <c r="A126" s="63">
        <f t="shared" si="28"/>
        <v>119</v>
      </c>
      <c r="B126" s="132">
        <v>2102825</v>
      </c>
      <c r="C126" s="68" t="s">
        <v>44</v>
      </c>
      <c r="D126" s="132">
        <v>2102875</v>
      </c>
      <c r="E126" s="64" t="s">
        <v>69</v>
      </c>
      <c r="F126" s="64" t="s">
        <v>70</v>
      </c>
      <c r="G126" s="64" t="s">
        <v>52</v>
      </c>
      <c r="H126" s="64">
        <f t="shared" si="42"/>
        <v>50</v>
      </c>
      <c r="I126" s="64">
        <v>18</v>
      </c>
      <c r="J126" s="64"/>
      <c r="K126" s="123"/>
      <c r="L126" s="64"/>
      <c r="M126" s="64"/>
      <c r="N126" s="64"/>
      <c r="O126" s="88"/>
      <c r="P126" s="88"/>
      <c r="Q126" s="88"/>
      <c r="R126" s="88"/>
      <c r="S126" s="88"/>
      <c r="T126" s="88">
        <f t="shared" ref="T126:T135" si="51">H126*I126*0.06</f>
        <v>54</v>
      </c>
      <c r="U126" s="64"/>
      <c r="V126" s="88"/>
      <c r="W126" s="125"/>
      <c r="X126" s="88"/>
      <c r="Y126" s="64"/>
      <c r="Z126" s="88"/>
      <c r="AA126" s="88"/>
      <c r="AB126" s="88"/>
      <c r="AC126" s="88"/>
      <c r="AD126" s="88"/>
      <c r="AE126" s="88"/>
      <c r="AF126" s="88"/>
      <c r="AG126" s="125"/>
      <c r="AH126" s="88"/>
      <c r="AI126" s="88">
        <f t="shared" ref="AI126:AI135" si="52">T126*1.5</f>
        <v>81</v>
      </c>
      <c r="AJ126" s="88"/>
      <c r="AK126" s="88">
        <f t="shared" ref="AK126:AK135" si="53">H126*I126+(H126+I126)*2*0.045+(H126+I126)*2*0.055*0.1</f>
        <v>906.868</v>
      </c>
      <c r="AL126" s="88"/>
      <c r="AM126" s="88"/>
      <c r="AN126" s="88"/>
      <c r="AO126" s="88"/>
      <c r="AP126" s="77">
        <f t="shared" ref="AP126:AP135" si="54">H126*2</f>
        <v>100</v>
      </c>
      <c r="AQ126" s="77">
        <f t="shared" ref="AQ126:AQ135" si="55">H126/15*6*3</f>
        <v>60</v>
      </c>
      <c r="AR126" s="77"/>
      <c r="AS126" s="77">
        <f t="shared" ref="AS126:AS135" si="56">H126*2</f>
        <v>100</v>
      </c>
      <c r="AT126" s="65" t="s">
        <v>53</v>
      </c>
      <c r="AZ126" s="132">
        <v>2200770</v>
      </c>
      <c r="BA126" s="135" t="s">
        <v>44</v>
      </c>
      <c r="BB126" s="132">
        <v>2200660</v>
      </c>
    </row>
    <row r="127" s="48" customFormat="1" ht="19.95" customHeight="1" spans="1:54">
      <c r="A127" s="63">
        <f t="shared" si="28"/>
        <v>120</v>
      </c>
      <c r="B127" s="132">
        <v>2102890</v>
      </c>
      <c r="C127" s="68" t="s">
        <v>44</v>
      </c>
      <c r="D127" s="132">
        <v>2102940</v>
      </c>
      <c r="E127" s="64" t="s">
        <v>69</v>
      </c>
      <c r="F127" s="64" t="s">
        <v>70</v>
      </c>
      <c r="G127" s="64" t="s">
        <v>52</v>
      </c>
      <c r="H127" s="64">
        <f t="shared" si="42"/>
        <v>50</v>
      </c>
      <c r="I127" s="64">
        <v>18</v>
      </c>
      <c r="J127" s="64"/>
      <c r="K127" s="123"/>
      <c r="L127" s="64"/>
      <c r="M127" s="64"/>
      <c r="N127" s="64"/>
      <c r="O127" s="88"/>
      <c r="P127" s="88"/>
      <c r="Q127" s="88"/>
      <c r="R127" s="88"/>
      <c r="S127" s="88"/>
      <c r="T127" s="88">
        <f t="shared" si="51"/>
        <v>54</v>
      </c>
      <c r="U127" s="64"/>
      <c r="V127" s="88"/>
      <c r="W127" s="125"/>
      <c r="X127" s="88"/>
      <c r="Y127" s="64"/>
      <c r="Z127" s="88"/>
      <c r="AA127" s="88"/>
      <c r="AB127" s="88"/>
      <c r="AC127" s="88"/>
      <c r="AD127" s="88"/>
      <c r="AE127" s="88"/>
      <c r="AF127" s="88"/>
      <c r="AG127" s="125"/>
      <c r="AH127" s="88"/>
      <c r="AI127" s="88">
        <f t="shared" si="52"/>
        <v>81</v>
      </c>
      <c r="AJ127" s="88"/>
      <c r="AK127" s="88">
        <f t="shared" si="53"/>
        <v>906.868</v>
      </c>
      <c r="AL127" s="88"/>
      <c r="AM127" s="88"/>
      <c r="AN127" s="88"/>
      <c r="AO127" s="88"/>
      <c r="AP127" s="77">
        <f t="shared" si="54"/>
        <v>100</v>
      </c>
      <c r="AQ127" s="77">
        <f t="shared" si="55"/>
        <v>60</v>
      </c>
      <c r="AR127" s="77"/>
      <c r="AS127" s="77">
        <f t="shared" si="56"/>
        <v>100</v>
      </c>
      <c r="AT127" s="65" t="s">
        <v>53</v>
      </c>
      <c r="AZ127" s="132">
        <v>2195655</v>
      </c>
      <c r="BA127" s="135" t="s">
        <v>44</v>
      </c>
      <c r="BB127" s="132">
        <v>2195605</v>
      </c>
    </row>
    <row r="128" s="48" customFormat="1" ht="25.1" customHeight="1" spans="1:54">
      <c r="A128" s="63">
        <f t="shared" si="28"/>
        <v>121</v>
      </c>
      <c r="B128" s="132">
        <v>2103680</v>
      </c>
      <c r="C128" s="68" t="s">
        <v>44</v>
      </c>
      <c r="D128" s="132">
        <v>2103730</v>
      </c>
      <c r="E128" s="64" t="s">
        <v>69</v>
      </c>
      <c r="F128" s="64" t="s">
        <v>70</v>
      </c>
      <c r="G128" s="64" t="s">
        <v>52</v>
      </c>
      <c r="H128" s="64">
        <f t="shared" si="42"/>
        <v>50</v>
      </c>
      <c r="I128" s="64">
        <v>18</v>
      </c>
      <c r="J128" s="64"/>
      <c r="K128" s="123"/>
      <c r="L128" s="64"/>
      <c r="M128" s="64"/>
      <c r="N128" s="64"/>
      <c r="O128" s="88"/>
      <c r="P128" s="88"/>
      <c r="Q128" s="88"/>
      <c r="R128" s="88"/>
      <c r="S128" s="88"/>
      <c r="T128" s="88">
        <f t="shared" si="51"/>
        <v>54</v>
      </c>
      <c r="U128" s="64"/>
      <c r="V128" s="88"/>
      <c r="W128" s="125"/>
      <c r="X128" s="88"/>
      <c r="Y128" s="64"/>
      <c r="Z128" s="88"/>
      <c r="AA128" s="88"/>
      <c r="AB128" s="88"/>
      <c r="AC128" s="88"/>
      <c r="AD128" s="88"/>
      <c r="AE128" s="88"/>
      <c r="AF128" s="88"/>
      <c r="AG128" s="125"/>
      <c r="AH128" s="88"/>
      <c r="AI128" s="88">
        <f t="shared" si="52"/>
        <v>81</v>
      </c>
      <c r="AJ128" s="88"/>
      <c r="AK128" s="88">
        <f t="shared" si="53"/>
        <v>906.868</v>
      </c>
      <c r="AL128" s="88"/>
      <c r="AM128" s="88"/>
      <c r="AN128" s="88"/>
      <c r="AO128" s="88"/>
      <c r="AP128" s="77">
        <f t="shared" si="54"/>
        <v>100</v>
      </c>
      <c r="AQ128" s="77">
        <f t="shared" si="55"/>
        <v>60</v>
      </c>
      <c r="AR128" s="77"/>
      <c r="AS128" s="77">
        <f t="shared" si="56"/>
        <v>100</v>
      </c>
      <c r="AT128" s="65" t="s">
        <v>53</v>
      </c>
      <c r="AZ128" s="132">
        <v>2193675</v>
      </c>
      <c r="BA128" s="135" t="s">
        <v>44</v>
      </c>
      <c r="BB128" s="132">
        <v>2193625</v>
      </c>
    </row>
    <row r="129" s="48" customFormat="1" ht="19.95" customHeight="1" spans="1:54">
      <c r="A129" s="63">
        <f t="shared" si="28"/>
        <v>122</v>
      </c>
      <c r="B129" s="132">
        <v>2103955</v>
      </c>
      <c r="C129" s="68" t="s">
        <v>44</v>
      </c>
      <c r="D129" s="132">
        <v>2104005</v>
      </c>
      <c r="E129" s="64" t="s">
        <v>69</v>
      </c>
      <c r="F129" s="64" t="s">
        <v>70</v>
      </c>
      <c r="G129" s="64" t="s">
        <v>52</v>
      </c>
      <c r="H129" s="64">
        <f t="shared" si="42"/>
        <v>50</v>
      </c>
      <c r="I129" s="64">
        <v>18</v>
      </c>
      <c r="J129" s="64"/>
      <c r="K129" s="123"/>
      <c r="L129" s="64"/>
      <c r="M129" s="64"/>
      <c r="N129" s="64"/>
      <c r="O129" s="88"/>
      <c r="P129" s="88"/>
      <c r="Q129" s="88"/>
      <c r="R129" s="88"/>
      <c r="S129" s="88"/>
      <c r="T129" s="88">
        <f t="shared" si="51"/>
        <v>54</v>
      </c>
      <c r="U129" s="64"/>
      <c r="V129" s="88"/>
      <c r="W129" s="125"/>
      <c r="X129" s="88"/>
      <c r="Y129" s="64"/>
      <c r="Z129" s="88"/>
      <c r="AA129" s="88"/>
      <c r="AB129" s="88"/>
      <c r="AC129" s="88"/>
      <c r="AD129" s="88"/>
      <c r="AE129" s="88"/>
      <c r="AF129" s="88"/>
      <c r="AG129" s="125"/>
      <c r="AH129" s="88"/>
      <c r="AI129" s="88">
        <f t="shared" si="52"/>
        <v>81</v>
      </c>
      <c r="AJ129" s="88"/>
      <c r="AK129" s="88">
        <f t="shared" si="53"/>
        <v>906.868</v>
      </c>
      <c r="AL129" s="88"/>
      <c r="AM129" s="88"/>
      <c r="AN129" s="88"/>
      <c r="AO129" s="88"/>
      <c r="AP129" s="77">
        <f t="shared" si="54"/>
        <v>100</v>
      </c>
      <c r="AQ129" s="77">
        <f t="shared" si="55"/>
        <v>60</v>
      </c>
      <c r="AR129" s="77"/>
      <c r="AS129" s="77">
        <f t="shared" si="56"/>
        <v>100</v>
      </c>
      <c r="AT129" s="65" t="s">
        <v>53</v>
      </c>
      <c r="AZ129" s="132">
        <v>2191380</v>
      </c>
      <c r="BA129" s="135" t="s">
        <v>44</v>
      </c>
      <c r="BB129" s="132">
        <v>2191330</v>
      </c>
    </row>
    <row r="130" s="48" customFormat="1" ht="19.95" customHeight="1" spans="1:54">
      <c r="A130" s="63">
        <f t="shared" si="28"/>
        <v>123</v>
      </c>
      <c r="B130" s="132">
        <v>2106125</v>
      </c>
      <c r="C130" s="68" t="s">
        <v>44</v>
      </c>
      <c r="D130" s="132">
        <v>2106175</v>
      </c>
      <c r="E130" s="64" t="s">
        <v>69</v>
      </c>
      <c r="F130" s="64" t="s">
        <v>70</v>
      </c>
      <c r="G130" s="64" t="s">
        <v>52</v>
      </c>
      <c r="H130" s="64">
        <f t="shared" si="42"/>
        <v>50</v>
      </c>
      <c r="I130" s="64">
        <v>18</v>
      </c>
      <c r="J130" s="64"/>
      <c r="K130" s="123"/>
      <c r="L130" s="64"/>
      <c r="M130" s="64"/>
      <c r="N130" s="64"/>
      <c r="O130" s="88"/>
      <c r="P130" s="88"/>
      <c r="Q130" s="88"/>
      <c r="R130" s="88"/>
      <c r="S130" s="88"/>
      <c r="T130" s="88">
        <f t="shared" si="51"/>
        <v>54</v>
      </c>
      <c r="U130" s="64"/>
      <c r="V130" s="88"/>
      <c r="W130" s="125"/>
      <c r="X130" s="88"/>
      <c r="Y130" s="64"/>
      <c r="Z130" s="88"/>
      <c r="AA130" s="88"/>
      <c r="AB130" s="88"/>
      <c r="AC130" s="88"/>
      <c r="AD130" s="88"/>
      <c r="AE130" s="88"/>
      <c r="AF130" s="88"/>
      <c r="AG130" s="125"/>
      <c r="AH130" s="88"/>
      <c r="AI130" s="88">
        <f t="shared" si="52"/>
        <v>81</v>
      </c>
      <c r="AJ130" s="88"/>
      <c r="AK130" s="88">
        <f t="shared" si="53"/>
        <v>906.868</v>
      </c>
      <c r="AL130" s="88"/>
      <c r="AM130" s="88"/>
      <c r="AN130" s="88"/>
      <c r="AO130" s="88"/>
      <c r="AP130" s="77">
        <f t="shared" si="54"/>
        <v>100</v>
      </c>
      <c r="AQ130" s="77">
        <f t="shared" si="55"/>
        <v>60</v>
      </c>
      <c r="AR130" s="77"/>
      <c r="AS130" s="77">
        <f t="shared" si="56"/>
        <v>100</v>
      </c>
      <c r="AT130" s="65" t="s">
        <v>56</v>
      </c>
      <c r="AZ130" s="132">
        <v>2191300</v>
      </c>
      <c r="BA130" s="135" t="s">
        <v>44</v>
      </c>
      <c r="BB130" s="132">
        <v>2191250</v>
      </c>
    </row>
    <row r="131" s="48" customFormat="1" ht="19.95" customHeight="1" spans="1:54">
      <c r="A131" s="63">
        <f t="shared" si="28"/>
        <v>124</v>
      </c>
      <c r="B131" s="132">
        <v>2106330</v>
      </c>
      <c r="C131" s="68" t="s">
        <v>44</v>
      </c>
      <c r="D131" s="132">
        <v>2106380</v>
      </c>
      <c r="E131" s="64" t="s">
        <v>69</v>
      </c>
      <c r="F131" s="64" t="s">
        <v>70</v>
      </c>
      <c r="G131" s="64" t="s">
        <v>52</v>
      </c>
      <c r="H131" s="64">
        <f t="shared" si="42"/>
        <v>50</v>
      </c>
      <c r="I131" s="64">
        <v>18</v>
      </c>
      <c r="J131" s="64"/>
      <c r="K131" s="123"/>
      <c r="L131" s="64"/>
      <c r="M131" s="64"/>
      <c r="N131" s="64"/>
      <c r="O131" s="64"/>
      <c r="P131" s="88"/>
      <c r="Q131" s="88"/>
      <c r="R131" s="88"/>
      <c r="S131" s="88"/>
      <c r="T131" s="88">
        <f t="shared" si="51"/>
        <v>54</v>
      </c>
      <c r="U131" s="64"/>
      <c r="V131" s="88"/>
      <c r="W131" s="125"/>
      <c r="X131" s="88"/>
      <c r="Y131" s="64"/>
      <c r="Z131" s="88"/>
      <c r="AA131" s="88"/>
      <c r="AB131" s="88"/>
      <c r="AC131" s="88"/>
      <c r="AD131" s="88"/>
      <c r="AE131" s="88"/>
      <c r="AF131" s="88"/>
      <c r="AG131" s="125"/>
      <c r="AH131" s="88"/>
      <c r="AI131" s="88">
        <f t="shared" si="52"/>
        <v>81</v>
      </c>
      <c r="AJ131" s="88"/>
      <c r="AK131" s="88">
        <f t="shared" si="53"/>
        <v>906.868</v>
      </c>
      <c r="AL131" s="88"/>
      <c r="AM131" s="88"/>
      <c r="AN131" s="88"/>
      <c r="AO131" s="88"/>
      <c r="AP131" s="77">
        <f t="shared" si="54"/>
        <v>100</v>
      </c>
      <c r="AQ131" s="77">
        <f t="shared" si="55"/>
        <v>60</v>
      </c>
      <c r="AR131" s="77"/>
      <c r="AS131" s="77">
        <f t="shared" si="56"/>
        <v>100</v>
      </c>
      <c r="AT131" s="65" t="s">
        <v>53</v>
      </c>
      <c r="AZ131" s="132">
        <v>2189180</v>
      </c>
      <c r="BA131" s="135" t="s">
        <v>44</v>
      </c>
      <c r="BB131" s="132">
        <v>2189130</v>
      </c>
    </row>
    <row r="132" s="48" customFormat="1" ht="19.95" customHeight="1" spans="1:54">
      <c r="A132" s="63">
        <f t="shared" si="28"/>
        <v>125</v>
      </c>
      <c r="B132" s="132">
        <v>2106740</v>
      </c>
      <c r="C132" s="68" t="s">
        <v>44</v>
      </c>
      <c r="D132" s="132">
        <v>2106790</v>
      </c>
      <c r="E132" s="64" t="s">
        <v>69</v>
      </c>
      <c r="F132" s="64" t="s">
        <v>70</v>
      </c>
      <c r="G132" s="64" t="s">
        <v>52</v>
      </c>
      <c r="H132" s="64">
        <f t="shared" si="42"/>
        <v>50</v>
      </c>
      <c r="I132" s="64">
        <v>18</v>
      </c>
      <c r="J132" s="64"/>
      <c r="K132" s="123"/>
      <c r="L132" s="64"/>
      <c r="M132" s="64"/>
      <c r="N132" s="64"/>
      <c r="O132" s="88"/>
      <c r="P132" s="88"/>
      <c r="Q132" s="88"/>
      <c r="R132" s="88"/>
      <c r="S132" s="88"/>
      <c r="T132" s="88">
        <f t="shared" si="51"/>
        <v>54</v>
      </c>
      <c r="U132" s="64"/>
      <c r="V132" s="88"/>
      <c r="W132" s="125"/>
      <c r="X132" s="88"/>
      <c r="Y132" s="64"/>
      <c r="Z132" s="88"/>
      <c r="AA132" s="88"/>
      <c r="AB132" s="88"/>
      <c r="AC132" s="88"/>
      <c r="AD132" s="88"/>
      <c r="AE132" s="88"/>
      <c r="AF132" s="88"/>
      <c r="AG132" s="125"/>
      <c r="AH132" s="88"/>
      <c r="AI132" s="88">
        <f t="shared" si="52"/>
        <v>81</v>
      </c>
      <c r="AJ132" s="88"/>
      <c r="AK132" s="88">
        <f t="shared" si="53"/>
        <v>906.868</v>
      </c>
      <c r="AL132" s="88"/>
      <c r="AM132" s="88"/>
      <c r="AN132" s="88"/>
      <c r="AO132" s="88"/>
      <c r="AP132" s="77">
        <f t="shared" si="54"/>
        <v>100</v>
      </c>
      <c r="AQ132" s="77">
        <f t="shared" si="55"/>
        <v>60</v>
      </c>
      <c r="AR132" s="77"/>
      <c r="AS132" s="77">
        <f t="shared" si="56"/>
        <v>100</v>
      </c>
      <c r="AT132" s="65" t="s">
        <v>53</v>
      </c>
      <c r="AZ132" s="132">
        <v>2186740</v>
      </c>
      <c r="BA132" s="135" t="s">
        <v>44</v>
      </c>
      <c r="BB132" s="132">
        <v>2186690</v>
      </c>
    </row>
    <row r="133" s="48" customFormat="1" ht="19.95" customHeight="1" spans="1:54">
      <c r="A133" s="63">
        <f t="shared" si="28"/>
        <v>126</v>
      </c>
      <c r="B133" s="132">
        <v>2107540</v>
      </c>
      <c r="C133" s="68" t="s">
        <v>44</v>
      </c>
      <c r="D133" s="132">
        <v>2107590</v>
      </c>
      <c r="E133" s="64" t="s">
        <v>69</v>
      </c>
      <c r="F133" s="64" t="s">
        <v>70</v>
      </c>
      <c r="G133" s="64" t="s">
        <v>52</v>
      </c>
      <c r="H133" s="64">
        <f t="shared" si="42"/>
        <v>50</v>
      </c>
      <c r="I133" s="64">
        <v>18</v>
      </c>
      <c r="J133" s="64"/>
      <c r="K133" s="123"/>
      <c r="L133" s="64"/>
      <c r="M133" s="64"/>
      <c r="N133" s="64"/>
      <c r="O133" s="88"/>
      <c r="P133" s="88"/>
      <c r="Q133" s="88"/>
      <c r="R133" s="88"/>
      <c r="S133" s="88"/>
      <c r="T133" s="88">
        <f t="shared" si="51"/>
        <v>54</v>
      </c>
      <c r="U133" s="64"/>
      <c r="V133" s="88"/>
      <c r="W133" s="125"/>
      <c r="X133" s="88"/>
      <c r="Y133" s="64"/>
      <c r="Z133" s="88"/>
      <c r="AA133" s="88"/>
      <c r="AB133" s="88"/>
      <c r="AC133" s="88"/>
      <c r="AD133" s="88"/>
      <c r="AE133" s="88"/>
      <c r="AF133" s="88"/>
      <c r="AG133" s="125"/>
      <c r="AH133" s="88"/>
      <c r="AI133" s="88">
        <f t="shared" si="52"/>
        <v>81</v>
      </c>
      <c r="AJ133" s="88"/>
      <c r="AK133" s="88">
        <f t="shared" si="53"/>
        <v>906.868</v>
      </c>
      <c r="AL133" s="88"/>
      <c r="AM133" s="88"/>
      <c r="AN133" s="88"/>
      <c r="AO133" s="88"/>
      <c r="AP133" s="77">
        <f t="shared" si="54"/>
        <v>100</v>
      </c>
      <c r="AQ133" s="77">
        <f t="shared" si="55"/>
        <v>60</v>
      </c>
      <c r="AR133" s="77"/>
      <c r="AS133" s="77">
        <f t="shared" si="56"/>
        <v>100</v>
      </c>
      <c r="AT133" s="65" t="s">
        <v>53</v>
      </c>
      <c r="AZ133" s="132">
        <v>2186595</v>
      </c>
      <c r="BA133" s="135" t="s">
        <v>44</v>
      </c>
      <c r="BB133" s="132">
        <v>2186395</v>
      </c>
    </row>
    <row r="134" s="48" customFormat="1" ht="19.95" customHeight="1" spans="1:54">
      <c r="A134" s="63">
        <f t="shared" si="28"/>
        <v>127</v>
      </c>
      <c r="B134" s="132">
        <v>2116280</v>
      </c>
      <c r="C134" s="68" t="s">
        <v>44</v>
      </c>
      <c r="D134" s="132">
        <v>2116330</v>
      </c>
      <c r="E134" s="64" t="s">
        <v>69</v>
      </c>
      <c r="F134" s="64" t="s">
        <v>70</v>
      </c>
      <c r="G134" s="64" t="s">
        <v>52</v>
      </c>
      <c r="H134" s="64">
        <f t="shared" si="42"/>
        <v>50</v>
      </c>
      <c r="I134" s="64">
        <v>18</v>
      </c>
      <c r="J134" s="64"/>
      <c r="K134" s="123"/>
      <c r="L134" s="64"/>
      <c r="M134" s="64"/>
      <c r="N134" s="64"/>
      <c r="O134" s="88"/>
      <c r="P134" s="88"/>
      <c r="Q134" s="88"/>
      <c r="R134" s="88"/>
      <c r="S134" s="88"/>
      <c r="T134" s="88">
        <f t="shared" si="51"/>
        <v>54</v>
      </c>
      <c r="U134" s="64"/>
      <c r="V134" s="88"/>
      <c r="W134" s="125"/>
      <c r="X134" s="88"/>
      <c r="Y134" s="64"/>
      <c r="Z134" s="88"/>
      <c r="AA134" s="88"/>
      <c r="AB134" s="88"/>
      <c r="AC134" s="88"/>
      <c r="AD134" s="88"/>
      <c r="AE134" s="88"/>
      <c r="AF134" s="88"/>
      <c r="AG134" s="125"/>
      <c r="AH134" s="88"/>
      <c r="AI134" s="88">
        <f t="shared" si="52"/>
        <v>81</v>
      </c>
      <c r="AJ134" s="88"/>
      <c r="AK134" s="88">
        <f t="shared" si="53"/>
        <v>906.868</v>
      </c>
      <c r="AL134" s="88"/>
      <c r="AM134" s="88"/>
      <c r="AN134" s="88"/>
      <c r="AO134" s="88"/>
      <c r="AP134" s="77">
        <f t="shared" si="54"/>
        <v>100</v>
      </c>
      <c r="AQ134" s="77">
        <f t="shared" si="55"/>
        <v>60</v>
      </c>
      <c r="AR134" s="77"/>
      <c r="AS134" s="77">
        <f t="shared" si="56"/>
        <v>100</v>
      </c>
      <c r="AT134" s="65" t="s">
        <v>53</v>
      </c>
      <c r="AZ134" s="132">
        <v>2185675</v>
      </c>
      <c r="BA134" s="135" t="s">
        <v>44</v>
      </c>
      <c r="BB134" s="132">
        <v>2185625</v>
      </c>
    </row>
    <row r="135" s="48" customFormat="1" ht="19.95" customHeight="1" spans="1:54">
      <c r="A135" s="63">
        <f t="shared" si="28"/>
        <v>128</v>
      </c>
      <c r="B135" s="132">
        <v>2118020</v>
      </c>
      <c r="C135" s="68" t="s">
        <v>44</v>
      </c>
      <c r="D135" s="132">
        <v>2118070</v>
      </c>
      <c r="E135" s="64" t="s">
        <v>69</v>
      </c>
      <c r="F135" s="64" t="s">
        <v>70</v>
      </c>
      <c r="G135" s="64" t="s">
        <v>52</v>
      </c>
      <c r="H135" s="64">
        <f t="shared" si="42"/>
        <v>50</v>
      </c>
      <c r="I135" s="64">
        <v>18</v>
      </c>
      <c r="J135" s="64"/>
      <c r="K135" s="123"/>
      <c r="L135" s="64"/>
      <c r="M135" s="64"/>
      <c r="N135" s="64"/>
      <c r="O135" s="88"/>
      <c r="P135" s="88"/>
      <c r="Q135" s="88"/>
      <c r="R135" s="88"/>
      <c r="S135" s="88"/>
      <c r="T135" s="88">
        <f t="shared" si="51"/>
        <v>54</v>
      </c>
      <c r="U135" s="64"/>
      <c r="V135" s="88"/>
      <c r="W135" s="125"/>
      <c r="X135" s="88"/>
      <c r="Y135" s="64"/>
      <c r="Z135" s="88"/>
      <c r="AA135" s="88"/>
      <c r="AB135" s="88"/>
      <c r="AC135" s="88"/>
      <c r="AD135" s="88"/>
      <c r="AE135" s="88"/>
      <c r="AF135" s="88"/>
      <c r="AG135" s="125"/>
      <c r="AH135" s="88"/>
      <c r="AI135" s="88">
        <f t="shared" si="52"/>
        <v>81</v>
      </c>
      <c r="AJ135" s="88"/>
      <c r="AK135" s="88">
        <f t="shared" si="53"/>
        <v>906.868</v>
      </c>
      <c r="AL135" s="88"/>
      <c r="AM135" s="88"/>
      <c r="AN135" s="88"/>
      <c r="AO135" s="88"/>
      <c r="AP135" s="77">
        <f t="shared" si="54"/>
        <v>100</v>
      </c>
      <c r="AQ135" s="77">
        <f t="shared" si="55"/>
        <v>60</v>
      </c>
      <c r="AR135" s="77"/>
      <c r="AS135" s="77">
        <f t="shared" si="56"/>
        <v>100</v>
      </c>
      <c r="AT135" s="65" t="s">
        <v>53</v>
      </c>
      <c r="AZ135" s="132">
        <v>2181900</v>
      </c>
      <c r="BA135" s="135" t="s">
        <v>44</v>
      </c>
      <c r="BB135" s="132">
        <v>2181850</v>
      </c>
    </row>
    <row r="136" s="50" customFormat="1" ht="19.95" customHeight="1" spans="1:54">
      <c r="A136" s="63">
        <f t="shared" si="28"/>
        <v>129</v>
      </c>
      <c r="B136" s="132">
        <v>2118070</v>
      </c>
      <c r="C136" s="68" t="s">
        <v>44</v>
      </c>
      <c r="D136" s="132">
        <v>2118300</v>
      </c>
      <c r="E136" s="64" t="s">
        <v>69</v>
      </c>
      <c r="F136" s="64" t="s">
        <v>72</v>
      </c>
      <c r="G136" s="64" t="s">
        <v>54</v>
      </c>
      <c r="H136" s="64">
        <f t="shared" si="42"/>
        <v>230</v>
      </c>
      <c r="I136" s="64">
        <v>7.5</v>
      </c>
      <c r="J136" s="64">
        <v>4</v>
      </c>
      <c r="K136" s="123">
        <f>H136*I136</f>
        <v>1725</v>
      </c>
      <c r="L136" s="64"/>
      <c r="M136" s="64"/>
      <c r="N136" s="64"/>
      <c r="O136" s="88"/>
      <c r="P136" s="88"/>
      <c r="Q136" s="88"/>
      <c r="R136" s="88">
        <v>4</v>
      </c>
      <c r="S136" s="88">
        <f>K136*0.05</f>
        <v>86.25</v>
      </c>
      <c r="T136" s="88"/>
      <c r="U136" s="64">
        <v>4</v>
      </c>
      <c r="V136" s="88">
        <f>K136</f>
        <v>1725</v>
      </c>
      <c r="W136" s="125"/>
      <c r="X136" s="88"/>
      <c r="Y136" s="64"/>
      <c r="Z136" s="88"/>
      <c r="AA136" s="88"/>
      <c r="AB136" s="88"/>
      <c r="AC136" s="88">
        <v>4</v>
      </c>
      <c r="AD136" s="88">
        <f>S136</f>
        <v>86.25</v>
      </c>
      <c r="AE136" s="88"/>
      <c r="AF136" s="88"/>
      <c r="AG136" s="88"/>
      <c r="AH136" s="88"/>
      <c r="AI136" s="88"/>
      <c r="AJ136" s="88"/>
      <c r="AK136" s="88">
        <f>K136+(H136+I136)*2*0.04+O136+(H136-4+I136-0.3)*0.06+S136</f>
        <v>1844.242</v>
      </c>
      <c r="AL136" s="88">
        <f>H136*0.1</f>
        <v>23</v>
      </c>
      <c r="AM136" s="88">
        <f>AL136*0.5*1.1</f>
        <v>12.65</v>
      </c>
      <c r="AN136" s="88">
        <f>(H136+I136)*2</f>
        <v>475</v>
      </c>
      <c r="AO136" s="88"/>
      <c r="AP136" s="77">
        <f>H136</f>
        <v>230</v>
      </c>
      <c r="AQ136" s="77">
        <f>H136/15*6*2</f>
        <v>184</v>
      </c>
      <c r="AR136" s="77"/>
      <c r="AS136" s="77"/>
      <c r="AT136" s="64"/>
      <c r="AV136" s="133" t="s">
        <v>66</v>
      </c>
      <c r="AZ136" s="132">
        <v>2180705</v>
      </c>
      <c r="BA136" s="134" t="s">
        <v>44</v>
      </c>
      <c r="BB136" s="132">
        <v>2180505</v>
      </c>
    </row>
    <row r="137" s="50" customFormat="1" ht="34.95" customHeight="1" spans="1:54">
      <c r="A137" s="63">
        <f t="shared" si="28"/>
        <v>130</v>
      </c>
      <c r="B137" s="132">
        <v>2118505</v>
      </c>
      <c r="C137" s="68" t="s">
        <v>44</v>
      </c>
      <c r="D137" s="132">
        <v>2118555</v>
      </c>
      <c r="E137" s="64" t="s">
        <v>69</v>
      </c>
      <c r="F137" s="64" t="s">
        <v>70</v>
      </c>
      <c r="G137" s="64" t="s">
        <v>52</v>
      </c>
      <c r="H137" s="64">
        <f t="shared" si="42"/>
        <v>50</v>
      </c>
      <c r="I137" s="64">
        <v>18</v>
      </c>
      <c r="J137" s="64"/>
      <c r="K137" s="123"/>
      <c r="L137" s="64"/>
      <c r="M137" s="64"/>
      <c r="N137" s="64"/>
      <c r="O137" s="88"/>
      <c r="P137" s="88"/>
      <c r="Q137" s="88"/>
      <c r="R137" s="88"/>
      <c r="S137" s="88"/>
      <c r="T137" s="88">
        <f>H137*I137*0.06</f>
        <v>54</v>
      </c>
      <c r="U137" s="64"/>
      <c r="V137" s="88"/>
      <c r="W137" s="125"/>
      <c r="X137" s="88"/>
      <c r="Y137" s="64"/>
      <c r="Z137" s="88"/>
      <c r="AA137" s="88"/>
      <c r="AB137" s="88"/>
      <c r="AC137" s="88"/>
      <c r="AD137" s="88"/>
      <c r="AE137" s="88"/>
      <c r="AF137" s="88"/>
      <c r="AG137" s="125"/>
      <c r="AH137" s="88"/>
      <c r="AI137" s="88">
        <f>T137*1.5</f>
        <v>81</v>
      </c>
      <c r="AJ137" s="88"/>
      <c r="AK137" s="88">
        <f>H137*I137+(H137+I137)*2*0.045+(H137+I137)*2*0.055*0.1</f>
        <v>906.868</v>
      </c>
      <c r="AL137" s="88"/>
      <c r="AM137" s="88"/>
      <c r="AN137" s="88"/>
      <c r="AO137" s="88"/>
      <c r="AP137" s="77">
        <f>H137*2</f>
        <v>100</v>
      </c>
      <c r="AQ137" s="77">
        <f>H137/15*6*3</f>
        <v>60</v>
      </c>
      <c r="AR137" s="77"/>
      <c r="AS137" s="77">
        <f>H137*2</f>
        <v>100</v>
      </c>
      <c r="AT137" s="65" t="s">
        <v>56</v>
      </c>
      <c r="AZ137" s="132">
        <v>2179450</v>
      </c>
      <c r="BA137" s="135" t="s">
        <v>44</v>
      </c>
      <c r="BB137" s="132">
        <v>2179250</v>
      </c>
    </row>
    <row r="138" s="50" customFormat="1" ht="19.95" customHeight="1" spans="1:54">
      <c r="A138" s="63">
        <f t="shared" ref="A138:A201" si="57">A137+1</f>
        <v>131</v>
      </c>
      <c r="B138" s="132">
        <v>2118860</v>
      </c>
      <c r="C138" s="68" t="s">
        <v>44</v>
      </c>
      <c r="D138" s="132">
        <v>2118910</v>
      </c>
      <c r="E138" s="64" t="s">
        <v>69</v>
      </c>
      <c r="F138" s="64" t="s">
        <v>70</v>
      </c>
      <c r="G138" s="64" t="s">
        <v>52</v>
      </c>
      <c r="H138" s="64">
        <f t="shared" si="42"/>
        <v>50</v>
      </c>
      <c r="I138" s="64">
        <v>18</v>
      </c>
      <c r="J138" s="64"/>
      <c r="K138" s="123"/>
      <c r="L138" s="64"/>
      <c r="M138" s="64"/>
      <c r="N138" s="64"/>
      <c r="O138" s="88"/>
      <c r="P138" s="88"/>
      <c r="Q138" s="88"/>
      <c r="R138" s="88"/>
      <c r="S138" s="88"/>
      <c r="T138" s="88">
        <f>H138*I138*0.06</f>
        <v>54</v>
      </c>
      <c r="U138" s="64"/>
      <c r="V138" s="88"/>
      <c r="W138" s="125"/>
      <c r="X138" s="88"/>
      <c r="Y138" s="64"/>
      <c r="Z138" s="88"/>
      <c r="AA138" s="88"/>
      <c r="AB138" s="88"/>
      <c r="AC138" s="88"/>
      <c r="AD138" s="88"/>
      <c r="AE138" s="88"/>
      <c r="AF138" s="88"/>
      <c r="AG138" s="125"/>
      <c r="AH138" s="88"/>
      <c r="AI138" s="88">
        <f>T138*1.5</f>
        <v>81</v>
      </c>
      <c r="AJ138" s="88"/>
      <c r="AK138" s="88">
        <f>H138*I138+(H138+I138)*2*0.045+(H138+I138)*2*0.055*0.1</f>
        <v>906.868</v>
      </c>
      <c r="AL138" s="88"/>
      <c r="AM138" s="88"/>
      <c r="AN138" s="88"/>
      <c r="AO138" s="88"/>
      <c r="AP138" s="77">
        <f>H138*2</f>
        <v>100</v>
      </c>
      <c r="AQ138" s="77">
        <f>H138/15*6*3</f>
        <v>60</v>
      </c>
      <c r="AR138" s="77"/>
      <c r="AS138" s="77">
        <f>H138*2</f>
        <v>100</v>
      </c>
      <c r="AT138" s="65" t="s">
        <v>53</v>
      </c>
      <c r="AZ138" s="132">
        <v>2178770</v>
      </c>
      <c r="BA138" s="135" t="s">
        <v>44</v>
      </c>
      <c r="BB138" s="132">
        <v>2178555</v>
      </c>
    </row>
    <row r="139" s="50" customFormat="1" ht="19.95" customHeight="1" spans="1:54">
      <c r="A139" s="63">
        <f t="shared" si="57"/>
        <v>132</v>
      </c>
      <c r="B139" s="132">
        <v>2118920</v>
      </c>
      <c r="C139" s="68" t="s">
        <v>44</v>
      </c>
      <c r="D139" s="132">
        <v>2119120</v>
      </c>
      <c r="E139" s="64" t="s">
        <v>69</v>
      </c>
      <c r="F139" s="64" t="s">
        <v>72</v>
      </c>
      <c r="G139" s="64" t="s">
        <v>65</v>
      </c>
      <c r="H139" s="64">
        <f t="shared" ref="H139:H170" si="58">ABS(D139-B139)</f>
        <v>200</v>
      </c>
      <c r="I139" s="64">
        <v>7.5</v>
      </c>
      <c r="J139" s="64">
        <v>4</v>
      </c>
      <c r="K139" s="123">
        <f>H139*I139</f>
        <v>1500</v>
      </c>
      <c r="L139" s="64">
        <v>4</v>
      </c>
      <c r="M139" s="64">
        <f>(H139-4)*(I139-0.3)</f>
        <v>1411.2</v>
      </c>
      <c r="N139" s="64"/>
      <c r="O139" s="88"/>
      <c r="P139" s="88"/>
      <c r="Q139" s="88"/>
      <c r="R139" s="88">
        <v>5</v>
      </c>
      <c r="S139" s="88">
        <f>M139*0.05</f>
        <v>70.56</v>
      </c>
      <c r="T139" s="88"/>
      <c r="U139" s="64">
        <v>4</v>
      </c>
      <c r="V139" s="88">
        <f>K139</f>
        <v>1500</v>
      </c>
      <c r="W139" s="88">
        <v>4</v>
      </c>
      <c r="X139" s="88">
        <f>M139</f>
        <v>1411.2</v>
      </c>
      <c r="Y139" s="64"/>
      <c r="Z139" s="88"/>
      <c r="AA139" s="88"/>
      <c r="AB139" s="88"/>
      <c r="AC139" s="88">
        <v>5</v>
      </c>
      <c r="AD139" s="88">
        <f>S139</f>
        <v>70.56</v>
      </c>
      <c r="AE139" s="88"/>
      <c r="AF139" s="88"/>
      <c r="AG139" s="88"/>
      <c r="AH139" s="88"/>
      <c r="AI139" s="88"/>
      <c r="AJ139" s="88"/>
      <c r="AK139" s="88">
        <f>K139+(H139+I139)*2*0.04+O139+(H139-4+I139-0.3)*0.06+S139</f>
        <v>1599.352</v>
      </c>
      <c r="AL139" s="88">
        <f>H139*0.1</f>
        <v>20</v>
      </c>
      <c r="AM139" s="88">
        <f>AL139*0.5*1.1</f>
        <v>11</v>
      </c>
      <c r="AN139" s="88">
        <f>(H139+I139)*2</f>
        <v>415</v>
      </c>
      <c r="AO139" s="88">
        <f>(H139-4+I139-0.3)*2</f>
        <v>406.4</v>
      </c>
      <c r="AP139" s="77">
        <f>H139</f>
        <v>200</v>
      </c>
      <c r="AQ139" s="77">
        <f>H139/15*6*2</f>
        <v>160</v>
      </c>
      <c r="AR139" s="77"/>
      <c r="AS139" s="77"/>
      <c r="AT139" s="64"/>
      <c r="AZ139" s="132">
        <v>2177975</v>
      </c>
      <c r="BA139" s="135" t="s">
        <v>44</v>
      </c>
      <c r="BB139" s="132">
        <v>2177925</v>
      </c>
    </row>
    <row r="140" s="50" customFormat="1" ht="25.1" customHeight="1" spans="1:54">
      <c r="A140" s="63">
        <f t="shared" si="57"/>
        <v>133</v>
      </c>
      <c r="B140" s="132">
        <v>2119525</v>
      </c>
      <c r="C140" s="68" t="s">
        <v>44</v>
      </c>
      <c r="D140" s="132">
        <v>2119575</v>
      </c>
      <c r="E140" s="64" t="s">
        <v>69</v>
      </c>
      <c r="F140" s="64" t="s">
        <v>70</v>
      </c>
      <c r="G140" s="64" t="s">
        <v>52</v>
      </c>
      <c r="H140" s="64">
        <f t="shared" si="58"/>
        <v>50</v>
      </c>
      <c r="I140" s="64">
        <v>18</v>
      </c>
      <c r="J140" s="64"/>
      <c r="K140" s="123"/>
      <c r="L140" s="64"/>
      <c r="M140" s="64"/>
      <c r="N140" s="64"/>
      <c r="O140" s="88"/>
      <c r="P140" s="88"/>
      <c r="Q140" s="88"/>
      <c r="R140" s="88"/>
      <c r="S140" s="88"/>
      <c r="T140" s="88">
        <f>H140*I140*0.06</f>
        <v>54</v>
      </c>
      <c r="U140" s="64"/>
      <c r="V140" s="88"/>
      <c r="W140" s="125"/>
      <c r="X140" s="88"/>
      <c r="Y140" s="64"/>
      <c r="Z140" s="88"/>
      <c r="AA140" s="88"/>
      <c r="AB140" s="88"/>
      <c r="AC140" s="88"/>
      <c r="AD140" s="88"/>
      <c r="AE140" s="88"/>
      <c r="AF140" s="88"/>
      <c r="AG140" s="125"/>
      <c r="AH140" s="88"/>
      <c r="AI140" s="88">
        <f>T140*1.5</f>
        <v>81</v>
      </c>
      <c r="AJ140" s="88"/>
      <c r="AK140" s="88">
        <f>H140*I140+(H140+I140)*2*0.045+(H140+I140)*2*0.055*0.1</f>
        <v>906.868</v>
      </c>
      <c r="AL140" s="88"/>
      <c r="AM140" s="88"/>
      <c r="AN140" s="88"/>
      <c r="AO140" s="88"/>
      <c r="AP140" s="77">
        <f>H140*2</f>
        <v>100</v>
      </c>
      <c r="AQ140" s="77">
        <f>H140/15*6*3</f>
        <v>60</v>
      </c>
      <c r="AR140" s="77"/>
      <c r="AS140" s="77">
        <f>H140*2</f>
        <v>100</v>
      </c>
      <c r="AT140" s="65" t="s">
        <v>56</v>
      </c>
      <c r="AZ140" s="132">
        <v>2177435</v>
      </c>
      <c r="BA140" s="135" t="s">
        <v>44</v>
      </c>
      <c r="BB140" s="132">
        <v>2177385</v>
      </c>
    </row>
    <row r="141" s="50" customFormat="1" ht="19.95" customHeight="1" spans="1:54">
      <c r="A141" s="63">
        <f t="shared" si="57"/>
        <v>134</v>
      </c>
      <c r="B141" s="132">
        <v>2122108</v>
      </c>
      <c r="C141" s="68" t="s">
        <v>44</v>
      </c>
      <c r="D141" s="132">
        <v>2122410</v>
      </c>
      <c r="E141" s="64" t="s">
        <v>69</v>
      </c>
      <c r="F141" s="64" t="s">
        <v>72</v>
      </c>
      <c r="G141" s="64" t="s">
        <v>54</v>
      </c>
      <c r="H141" s="64">
        <f t="shared" si="58"/>
        <v>302</v>
      </c>
      <c r="I141" s="64">
        <v>7.5</v>
      </c>
      <c r="J141" s="64">
        <v>4</v>
      </c>
      <c r="K141" s="123">
        <f>H141*I141</f>
        <v>2265</v>
      </c>
      <c r="L141" s="64"/>
      <c r="M141" s="64"/>
      <c r="N141" s="64"/>
      <c r="O141" s="88"/>
      <c r="P141" s="88"/>
      <c r="Q141" s="88"/>
      <c r="R141" s="88">
        <v>4</v>
      </c>
      <c r="S141" s="88">
        <f>K141*0.05</f>
        <v>113.25</v>
      </c>
      <c r="T141" s="88"/>
      <c r="U141" s="64">
        <v>4</v>
      </c>
      <c r="V141" s="88">
        <f>K141</f>
        <v>2265</v>
      </c>
      <c r="W141" s="125"/>
      <c r="X141" s="88"/>
      <c r="Y141" s="64"/>
      <c r="Z141" s="88"/>
      <c r="AA141" s="88"/>
      <c r="AB141" s="88"/>
      <c r="AC141" s="88">
        <v>4</v>
      </c>
      <c r="AD141" s="88">
        <f>S141</f>
        <v>113.25</v>
      </c>
      <c r="AE141" s="88"/>
      <c r="AF141" s="88"/>
      <c r="AG141" s="88"/>
      <c r="AH141" s="88"/>
      <c r="AI141" s="88"/>
      <c r="AJ141" s="88"/>
      <c r="AK141" s="88">
        <f>K141+(H141+I141)*2*0.04+O141+(H141-4+I141-0.3)*0.06+S141</f>
        <v>2421.322</v>
      </c>
      <c r="AL141" s="88">
        <f>H141*0.1</f>
        <v>30.2</v>
      </c>
      <c r="AM141" s="88">
        <f>AL141*0.5*1.1</f>
        <v>16.61</v>
      </c>
      <c r="AN141" s="88">
        <f>(H141+I141)*2</f>
        <v>619</v>
      </c>
      <c r="AO141" s="88"/>
      <c r="AP141" s="77">
        <f>H141</f>
        <v>302</v>
      </c>
      <c r="AQ141" s="77">
        <f>H141/15*6*2</f>
        <v>241.6</v>
      </c>
      <c r="AR141" s="77"/>
      <c r="AS141" s="77"/>
      <c r="AT141" s="64"/>
      <c r="AZ141" s="132">
        <v>2175900</v>
      </c>
      <c r="BA141" s="135" t="s">
        <v>44</v>
      </c>
      <c r="BB141" s="132">
        <v>2175850</v>
      </c>
    </row>
    <row r="142" s="50" customFormat="1" ht="25.1" customHeight="1" spans="1:54">
      <c r="A142" s="63">
        <f t="shared" si="57"/>
        <v>135</v>
      </c>
      <c r="B142" s="132">
        <v>2126245</v>
      </c>
      <c r="C142" s="68" t="s">
        <v>44</v>
      </c>
      <c r="D142" s="132">
        <v>2126295</v>
      </c>
      <c r="E142" s="64" t="s">
        <v>69</v>
      </c>
      <c r="F142" s="64" t="s">
        <v>70</v>
      </c>
      <c r="G142" s="64" t="s">
        <v>52</v>
      </c>
      <c r="H142" s="64">
        <f t="shared" si="58"/>
        <v>50</v>
      </c>
      <c r="I142" s="64">
        <v>18</v>
      </c>
      <c r="J142" s="64"/>
      <c r="K142" s="123"/>
      <c r="L142" s="64"/>
      <c r="M142" s="64"/>
      <c r="N142" s="64"/>
      <c r="O142" s="88"/>
      <c r="P142" s="88"/>
      <c r="Q142" s="88"/>
      <c r="R142" s="88"/>
      <c r="S142" s="88"/>
      <c r="T142" s="88">
        <f t="shared" ref="T142:T150" si="59">H142*I142*0.06</f>
        <v>54</v>
      </c>
      <c r="U142" s="64"/>
      <c r="V142" s="88"/>
      <c r="W142" s="125"/>
      <c r="X142" s="88"/>
      <c r="Y142" s="64"/>
      <c r="Z142" s="88"/>
      <c r="AA142" s="88"/>
      <c r="AB142" s="88"/>
      <c r="AC142" s="88"/>
      <c r="AD142" s="88"/>
      <c r="AE142" s="88"/>
      <c r="AF142" s="88"/>
      <c r="AG142" s="125"/>
      <c r="AH142" s="88"/>
      <c r="AI142" s="88">
        <f t="shared" ref="AI142:AI150" si="60">T142*1.5</f>
        <v>81</v>
      </c>
      <c r="AJ142" s="88"/>
      <c r="AK142" s="88">
        <f t="shared" ref="AK142:AK150" si="61">H142*I142+(H142+I142)*2*0.045+(H142+I142)*2*0.055*0.1</f>
        <v>906.868</v>
      </c>
      <c r="AL142" s="88"/>
      <c r="AM142" s="88"/>
      <c r="AN142" s="88"/>
      <c r="AO142" s="88"/>
      <c r="AP142" s="77">
        <f t="shared" ref="AP142:AP150" si="62">H142*2</f>
        <v>100</v>
      </c>
      <c r="AQ142" s="77">
        <f t="shared" ref="AQ142:AQ150" si="63">H142/15*6*3</f>
        <v>60</v>
      </c>
      <c r="AR142" s="77"/>
      <c r="AS142" s="77">
        <f t="shared" ref="AS142:AS150" si="64">H142*2</f>
        <v>100</v>
      </c>
      <c r="AT142" s="65" t="s">
        <v>53</v>
      </c>
      <c r="AZ142" s="132">
        <v>2173755</v>
      </c>
      <c r="BA142" s="135" t="s">
        <v>44</v>
      </c>
      <c r="BB142" s="132">
        <v>2173705</v>
      </c>
    </row>
    <row r="143" s="50" customFormat="1" ht="19.95" customHeight="1" spans="1:54">
      <c r="A143" s="63">
        <f t="shared" si="57"/>
        <v>136</v>
      </c>
      <c r="B143" s="132">
        <v>2126765</v>
      </c>
      <c r="C143" s="68" t="s">
        <v>44</v>
      </c>
      <c r="D143" s="132">
        <v>2126815</v>
      </c>
      <c r="E143" s="64" t="s">
        <v>69</v>
      </c>
      <c r="F143" s="64" t="s">
        <v>70</v>
      </c>
      <c r="G143" s="64" t="s">
        <v>52</v>
      </c>
      <c r="H143" s="64">
        <f t="shared" si="58"/>
        <v>50</v>
      </c>
      <c r="I143" s="64">
        <v>18</v>
      </c>
      <c r="J143" s="64"/>
      <c r="K143" s="123"/>
      <c r="L143" s="64"/>
      <c r="M143" s="64"/>
      <c r="N143" s="64"/>
      <c r="O143" s="88"/>
      <c r="P143" s="88"/>
      <c r="Q143" s="88"/>
      <c r="R143" s="88"/>
      <c r="S143" s="88"/>
      <c r="T143" s="88">
        <f t="shared" si="59"/>
        <v>54</v>
      </c>
      <c r="U143" s="64"/>
      <c r="V143" s="88"/>
      <c r="W143" s="125"/>
      <c r="X143" s="88"/>
      <c r="Y143" s="64"/>
      <c r="Z143" s="88"/>
      <c r="AA143" s="88"/>
      <c r="AB143" s="88"/>
      <c r="AC143" s="88"/>
      <c r="AD143" s="88"/>
      <c r="AE143" s="88"/>
      <c r="AF143" s="88"/>
      <c r="AG143" s="125"/>
      <c r="AH143" s="88"/>
      <c r="AI143" s="88">
        <f t="shared" si="60"/>
        <v>81</v>
      </c>
      <c r="AJ143" s="88"/>
      <c r="AK143" s="88">
        <f t="shared" si="61"/>
        <v>906.868</v>
      </c>
      <c r="AL143" s="88"/>
      <c r="AM143" s="88"/>
      <c r="AN143" s="88"/>
      <c r="AO143" s="88"/>
      <c r="AP143" s="77">
        <f t="shared" si="62"/>
        <v>100</v>
      </c>
      <c r="AQ143" s="77">
        <f t="shared" si="63"/>
        <v>60</v>
      </c>
      <c r="AR143" s="77"/>
      <c r="AS143" s="77">
        <f t="shared" si="64"/>
        <v>100</v>
      </c>
      <c r="AT143" s="65" t="s">
        <v>53</v>
      </c>
      <c r="AZ143" s="132">
        <v>2168315</v>
      </c>
      <c r="BA143" s="135" t="s">
        <v>44</v>
      </c>
      <c r="BB143" s="132">
        <v>2168265</v>
      </c>
    </row>
    <row r="144" s="48" customFormat="1" ht="25.1" customHeight="1" spans="1:54">
      <c r="A144" s="63">
        <f t="shared" si="57"/>
        <v>137</v>
      </c>
      <c r="B144" s="132">
        <v>2126815</v>
      </c>
      <c r="C144" s="68" t="s">
        <v>44</v>
      </c>
      <c r="D144" s="132">
        <v>2126906</v>
      </c>
      <c r="E144" s="64" t="s">
        <v>69</v>
      </c>
      <c r="F144" s="64" t="s">
        <v>70</v>
      </c>
      <c r="G144" s="64" t="s">
        <v>52</v>
      </c>
      <c r="H144" s="64">
        <f t="shared" si="58"/>
        <v>91</v>
      </c>
      <c r="I144" s="64">
        <v>18</v>
      </c>
      <c r="J144" s="64"/>
      <c r="K144" s="123"/>
      <c r="L144" s="64"/>
      <c r="M144" s="64"/>
      <c r="N144" s="64"/>
      <c r="O144" s="88"/>
      <c r="P144" s="88"/>
      <c r="Q144" s="88"/>
      <c r="R144" s="88"/>
      <c r="S144" s="88"/>
      <c r="T144" s="88">
        <f t="shared" si="59"/>
        <v>98.28</v>
      </c>
      <c r="U144" s="64"/>
      <c r="V144" s="88"/>
      <c r="W144" s="125"/>
      <c r="X144" s="88"/>
      <c r="Y144" s="64"/>
      <c r="Z144" s="88"/>
      <c r="AA144" s="88"/>
      <c r="AB144" s="88"/>
      <c r="AC144" s="88"/>
      <c r="AD144" s="88"/>
      <c r="AE144" s="88"/>
      <c r="AF144" s="88"/>
      <c r="AG144" s="125"/>
      <c r="AH144" s="88"/>
      <c r="AI144" s="88">
        <f t="shared" si="60"/>
        <v>147.42</v>
      </c>
      <c r="AJ144" s="88"/>
      <c r="AK144" s="88">
        <f t="shared" si="61"/>
        <v>1649.009</v>
      </c>
      <c r="AL144" s="88"/>
      <c r="AM144" s="88"/>
      <c r="AN144" s="88"/>
      <c r="AO144" s="88"/>
      <c r="AP144" s="77">
        <f t="shared" si="62"/>
        <v>182</v>
      </c>
      <c r="AQ144" s="77">
        <f t="shared" si="63"/>
        <v>109.2</v>
      </c>
      <c r="AR144" s="77"/>
      <c r="AS144" s="77">
        <f t="shared" si="64"/>
        <v>182</v>
      </c>
      <c r="AT144" s="65" t="s">
        <v>53</v>
      </c>
      <c r="AZ144" s="132">
        <v>2168190</v>
      </c>
      <c r="BA144" s="135" t="s">
        <v>44</v>
      </c>
      <c r="BB144" s="132">
        <v>2168140</v>
      </c>
    </row>
    <row r="145" s="48" customFormat="1" ht="19.95" customHeight="1" spans="1:54">
      <c r="A145" s="63">
        <f t="shared" si="57"/>
        <v>138</v>
      </c>
      <c r="B145" s="132">
        <v>2126995</v>
      </c>
      <c r="C145" s="68" t="s">
        <v>44</v>
      </c>
      <c r="D145" s="132">
        <v>2127045</v>
      </c>
      <c r="E145" s="64" t="s">
        <v>69</v>
      </c>
      <c r="F145" s="64" t="s">
        <v>70</v>
      </c>
      <c r="G145" s="64" t="s">
        <v>52</v>
      </c>
      <c r="H145" s="64">
        <f t="shared" si="58"/>
        <v>50</v>
      </c>
      <c r="I145" s="64">
        <v>18</v>
      </c>
      <c r="J145" s="64"/>
      <c r="K145" s="123"/>
      <c r="L145" s="64"/>
      <c r="M145" s="64"/>
      <c r="N145" s="64"/>
      <c r="O145" s="88"/>
      <c r="P145" s="88"/>
      <c r="Q145" s="88"/>
      <c r="R145" s="88"/>
      <c r="S145" s="88"/>
      <c r="T145" s="88">
        <f t="shared" si="59"/>
        <v>54</v>
      </c>
      <c r="U145" s="64"/>
      <c r="V145" s="88"/>
      <c r="W145" s="125"/>
      <c r="X145" s="88"/>
      <c r="Y145" s="64"/>
      <c r="Z145" s="88"/>
      <c r="AA145" s="88"/>
      <c r="AB145" s="88"/>
      <c r="AC145" s="88"/>
      <c r="AD145" s="88"/>
      <c r="AE145" s="88"/>
      <c r="AF145" s="88"/>
      <c r="AG145" s="125"/>
      <c r="AH145" s="88"/>
      <c r="AI145" s="88">
        <f t="shared" si="60"/>
        <v>81</v>
      </c>
      <c r="AJ145" s="88"/>
      <c r="AK145" s="88">
        <f t="shared" si="61"/>
        <v>906.868</v>
      </c>
      <c r="AL145" s="88"/>
      <c r="AM145" s="88"/>
      <c r="AN145" s="88"/>
      <c r="AO145" s="88"/>
      <c r="AP145" s="77">
        <f t="shared" si="62"/>
        <v>100</v>
      </c>
      <c r="AQ145" s="77">
        <f t="shared" si="63"/>
        <v>60</v>
      </c>
      <c r="AR145" s="77"/>
      <c r="AS145" s="77">
        <f t="shared" si="64"/>
        <v>100</v>
      </c>
      <c r="AT145" s="65" t="s">
        <v>53</v>
      </c>
      <c r="AZ145" s="132">
        <v>2166145</v>
      </c>
      <c r="BA145" s="135" t="s">
        <v>44</v>
      </c>
      <c r="BB145" s="132">
        <v>2166095</v>
      </c>
    </row>
    <row r="146" s="48" customFormat="1" ht="19.95" customHeight="1" spans="1:54">
      <c r="A146" s="63">
        <f t="shared" si="57"/>
        <v>139</v>
      </c>
      <c r="B146" s="132">
        <v>2128095</v>
      </c>
      <c r="C146" s="68" t="s">
        <v>44</v>
      </c>
      <c r="D146" s="132">
        <v>2128145</v>
      </c>
      <c r="E146" s="64" t="s">
        <v>69</v>
      </c>
      <c r="F146" s="64" t="s">
        <v>70</v>
      </c>
      <c r="G146" s="64" t="s">
        <v>52</v>
      </c>
      <c r="H146" s="64">
        <f t="shared" si="58"/>
        <v>50</v>
      </c>
      <c r="I146" s="64">
        <v>18</v>
      </c>
      <c r="J146" s="64"/>
      <c r="K146" s="123"/>
      <c r="L146" s="64"/>
      <c r="M146" s="64"/>
      <c r="N146" s="64"/>
      <c r="O146" s="88"/>
      <c r="P146" s="88"/>
      <c r="Q146" s="88"/>
      <c r="R146" s="88"/>
      <c r="S146" s="88"/>
      <c r="T146" s="88">
        <f t="shared" si="59"/>
        <v>54</v>
      </c>
      <c r="U146" s="64"/>
      <c r="V146" s="88"/>
      <c r="W146" s="125"/>
      <c r="X146" s="88"/>
      <c r="Y146" s="64"/>
      <c r="Z146" s="88"/>
      <c r="AA146" s="88"/>
      <c r="AB146" s="88"/>
      <c r="AC146" s="88"/>
      <c r="AD146" s="88"/>
      <c r="AE146" s="88"/>
      <c r="AF146" s="88"/>
      <c r="AG146" s="125"/>
      <c r="AH146" s="88"/>
      <c r="AI146" s="88">
        <f t="shared" si="60"/>
        <v>81</v>
      </c>
      <c r="AJ146" s="88"/>
      <c r="AK146" s="88">
        <f t="shared" si="61"/>
        <v>906.868</v>
      </c>
      <c r="AL146" s="88"/>
      <c r="AM146" s="88"/>
      <c r="AN146" s="88"/>
      <c r="AO146" s="88"/>
      <c r="AP146" s="77">
        <f t="shared" si="62"/>
        <v>100</v>
      </c>
      <c r="AQ146" s="77">
        <f t="shared" si="63"/>
        <v>60</v>
      </c>
      <c r="AR146" s="77"/>
      <c r="AS146" s="77">
        <f t="shared" si="64"/>
        <v>100</v>
      </c>
      <c r="AT146" s="65" t="s">
        <v>53</v>
      </c>
      <c r="AZ146" s="132">
        <v>2165980</v>
      </c>
      <c r="BA146" s="135" t="s">
        <v>44</v>
      </c>
      <c r="BB146" s="132">
        <v>2165930</v>
      </c>
    </row>
    <row r="147" s="48" customFormat="1" ht="19.95" customHeight="1" spans="1:54">
      <c r="A147" s="63">
        <f t="shared" si="57"/>
        <v>140</v>
      </c>
      <c r="B147" s="132">
        <v>2128150</v>
      </c>
      <c r="C147" s="68" t="s">
        <v>44</v>
      </c>
      <c r="D147" s="132">
        <v>2128200</v>
      </c>
      <c r="E147" s="64" t="s">
        <v>69</v>
      </c>
      <c r="F147" s="64" t="s">
        <v>70</v>
      </c>
      <c r="G147" s="64" t="s">
        <v>52</v>
      </c>
      <c r="H147" s="64">
        <f t="shared" si="58"/>
        <v>50</v>
      </c>
      <c r="I147" s="64">
        <v>18</v>
      </c>
      <c r="J147" s="64"/>
      <c r="K147" s="123"/>
      <c r="L147" s="64"/>
      <c r="M147" s="64"/>
      <c r="N147" s="64"/>
      <c r="O147" s="88"/>
      <c r="P147" s="88"/>
      <c r="Q147" s="88"/>
      <c r="R147" s="88"/>
      <c r="S147" s="88"/>
      <c r="T147" s="88">
        <f t="shared" si="59"/>
        <v>54</v>
      </c>
      <c r="U147" s="64"/>
      <c r="V147" s="88"/>
      <c r="W147" s="125"/>
      <c r="X147" s="88"/>
      <c r="Y147" s="64"/>
      <c r="Z147" s="88"/>
      <c r="AA147" s="88"/>
      <c r="AB147" s="88"/>
      <c r="AC147" s="88"/>
      <c r="AD147" s="88"/>
      <c r="AE147" s="88"/>
      <c r="AF147" s="88"/>
      <c r="AG147" s="125"/>
      <c r="AH147" s="88"/>
      <c r="AI147" s="88">
        <f t="shared" si="60"/>
        <v>81</v>
      </c>
      <c r="AJ147" s="88"/>
      <c r="AK147" s="88">
        <f t="shared" si="61"/>
        <v>906.868</v>
      </c>
      <c r="AL147" s="88"/>
      <c r="AM147" s="88"/>
      <c r="AN147" s="88"/>
      <c r="AO147" s="88"/>
      <c r="AP147" s="77">
        <f t="shared" si="62"/>
        <v>100</v>
      </c>
      <c r="AQ147" s="77">
        <f t="shared" si="63"/>
        <v>60</v>
      </c>
      <c r="AR147" s="77"/>
      <c r="AS147" s="77">
        <f t="shared" si="64"/>
        <v>100</v>
      </c>
      <c r="AT147" s="65" t="s">
        <v>56</v>
      </c>
      <c r="AZ147" s="132">
        <v>2164130</v>
      </c>
      <c r="BA147" s="135" t="s">
        <v>44</v>
      </c>
      <c r="BB147" s="132">
        <v>2163930</v>
      </c>
    </row>
    <row r="148" s="48" customFormat="1" ht="19.95" customHeight="1" spans="1:54">
      <c r="A148" s="63">
        <f t="shared" si="57"/>
        <v>141</v>
      </c>
      <c r="B148" s="132">
        <v>2128475</v>
      </c>
      <c r="C148" s="68" t="s">
        <v>44</v>
      </c>
      <c r="D148" s="132">
        <v>2128525</v>
      </c>
      <c r="E148" s="64" t="s">
        <v>69</v>
      </c>
      <c r="F148" s="64" t="s">
        <v>70</v>
      </c>
      <c r="G148" s="64" t="s">
        <v>52</v>
      </c>
      <c r="H148" s="64">
        <f t="shared" si="58"/>
        <v>50</v>
      </c>
      <c r="I148" s="64">
        <v>18</v>
      </c>
      <c r="J148" s="64"/>
      <c r="K148" s="123"/>
      <c r="L148" s="64"/>
      <c r="M148" s="64"/>
      <c r="N148" s="64"/>
      <c r="O148" s="88"/>
      <c r="P148" s="88"/>
      <c r="Q148" s="88"/>
      <c r="R148" s="88"/>
      <c r="S148" s="88"/>
      <c r="T148" s="88">
        <f t="shared" si="59"/>
        <v>54</v>
      </c>
      <c r="U148" s="64"/>
      <c r="V148" s="88"/>
      <c r="W148" s="125"/>
      <c r="X148" s="88"/>
      <c r="Y148" s="64"/>
      <c r="Z148" s="88"/>
      <c r="AA148" s="88"/>
      <c r="AB148" s="88"/>
      <c r="AC148" s="88"/>
      <c r="AD148" s="88"/>
      <c r="AE148" s="88"/>
      <c r="AF148" s="88"/>
      <c r="AG148" s="125"/>
      <c r="AH148" s="88"/>
      <c r="AI148" s="88">
        <f t="shared" si="60"/>
        <v>81</v>
      </c>
      <c r="AJ148" s="88"/>
      <c r="AK148" s="88">
        <f t="shared" si="61"/>
        <v>906.868</v>
      </c>
      <c r="AL148" s="88"/>
      <c r="AM148" s="88"/>
      <c r="AN148" s="88"/>
      <c r="AO148" s="88"/>
      <c r="AP148" s="77">
        <f t="shared" si="62"/>
        <v>100</v>
      </c>
      <c r="AQ148" s="77">
        <f t="shared" si="63"/>
        <v>60</v>
      </c>
      <c r="AR148" s="77"/>
      <c r="AS148" s="77">
        <f t="shared" si="64"/>
        <v>100</v>
      </c>
      <c r="AT148" s="65" t="s">
        <v>53</v>
      </c>
      <c r="AZ148" s="132">
        <v>2162605</v>
      </c>
      <c r="BA148" s="135" t="s">
        <v>44</v>
      </c>
      <c r="BB148" s="132">
        <v>2162400</v>
      </c>
    </row>
    <row r="149" s="48" customFormat="1" ht="25.1" customHeight="1" spans="1:54">
      <c r="A149" s="63">
        <f t="shared" si="57"/>
        <v>142</v>
      </c>
      <c r="B149" s="132">
        <v>2130490</v>
      </c>
      <c r="C149" s="68" t="s">
        <v>44</v>
      </c>
      <c r="D149" s="132">
        <v>2130540</v>
      </c>
      <c r="E149" s="64" t="s">
        <v>69</v>
      </c>
      <c r="F149" s="64" t="s">
        <v>70</v>
      </c>
      <c r="G149" s="64" t="s">
        <v>52</v>
      </c>
      <c r="H149" s="64">
        <f t="shared" si="58"/>
        <v>50</v>
      </c>
      <c r="I149" s="64">
        <v>18</v>
      </c>
      <c r="J149" s="64"/>
      <c r="K149" s="123"/>
      <c r="L149" s="64"/>
      <c r="M149" s="64"/>
      <c r="N149" s="64"/>
      <c r="O149" s="88"/>
      <c r="P149" s="88"/>
      <c r="Q149" s="88"/>
      <c r="R149" s="88"/>
      <c r="S149" s="88"/>
      <c r="T149" s="88">
        <f t="shared" si="59"/>
        <v>54</v>
      </c>
      <c r="U149" s="64"/>
      <c r="V149" s="88"/>
      <c r="W149" s="125"/>
      <c r="X149" s="88"/>
      <c r="Y149" s="64"/>
      <c r="Z149" s="88"/>
      <c r="AA149" s="88"/>
      <c r="AB149" s="88"/>
      <c r="AC149" s="88"/>
      <c r="AD149" s="88"/>
      <c r="AE149" s="88"/>
      <c r="AF149" s="88"/>
      <c r="AG149" s="125"/>
      <c r="AH149" s="88"/>
      <c r="AI149" s="88">
        <f t="shared" si="60"/>
        <v>81</v>
      </c>
      <c r="AJ149" s="88"/>
      <c r="AK149" s="88">
        <f t="shared" si="61"/>
        <v>906.868</v>
      </c>
      <c r="AL149" s="88"/>
      <c r="AM149" s="88"/>
      <c r="AN149" s="88"/>
      <c r="AO149" s="88"/>
      <c r="AP149" s="77">
        <f t="shared" si="62"/>
        <v>100</v>
      </c>
      <c r="AQ149" s="77">
        <f t="shared" si="63"/>
        <v>60</v>
      </c>
      <c r="AR149" s="77"/>
      <c r="AS149" s="77">
        <f t="shared" si="64"/>
        <v>100</v>
      </c>
      <c r="AT149" s="65" t="s">
        <v>53</v>
      </c>
      <c r="AZ149" s="132">
        <v>2162605</v>
      </c>
      <c r="BA149" s="135" t="s">
        <v>44</v>
      </c>
      <c r="BB149" s="132">
        <v>2162400</v>
      </c>
    </row>
    <row r="150" s="48" customFormat="1" ht="19.95" customHeight="1" spans="1:54">
      <c r="A150" s="63">
        <f t="shared" si="57"/>
        <v>143</v>
      </c>
      <c r="B150" s="132">
        <v>2133775</v>
      </c>
      <c r="C150" s="68" t="s">
        <v>44</v>
      </c>
      <c r="D150" s="132">
        <v>2133825</v>
      </c>
      <c r="E150" s="64" t="s">
        <v>69</v>
      </c>
      <c r="F150" s="64" t="s">
        <v>70</v>
      </c>
      <c r="G150" s="64" t="s">
        <v>52</v>
      </c>
      <c r="H150" s="64">
        <f t="shared" si="58"/>
        <v>50</v>
      </c>
      <c r="I150" s="64">
        <v>18</v>
      </c>
      <c r="J150" s="64"/>
      <c r="K150" s="123"/>
      <c r="L150" s="124"/>
      <c r="M150" s="123"/>
      <c r="N150" s="64"/>
      <c r="O150" s="125"/>
      <c r="P150" s="125"/>
      <c r="Q150" s="125"/>
      <c r="R150" s="125"/>
      <c r="S150" s="125"/>
      <c r="T150" s="88">
        <f t="shared" si="59"/>
        <v>54</v>
      </c>
      <c r="U150" s="64"/>
      <c r="V150" s="88"/>
      <c r="W150" s="125"/>
      <c r="X150" s="88"/>
      <c r="Y150" s="64"/>
      <c r="Z150" s="88"/>
      <c r="AA150" s="88"/>
      <c r="AB150" s="88"/>
      <c r="AC150" s="88"/>
      <c r="AD150" s="88"/>
      <c r="AE150" s="88"/>
      <c r="AF150" s="88"/>
      <c r="AG150" s="125"/>
      <c r="AH150" s="88"/>
      <c r="AI150" s="88">
        <f t="shared" si="60"/>
        <v>81</v>
      </c>
      <c r="AJ150" s="88"/>
      <c r="AK150" s="88">
        <f t="shared" si="61"/>
        <v>906.868</v>
      </c>
      <c r="AL150" s="88"/>
      <c r="AM150" s="88"/>
      <c r="AN150" s="88"/>
      <c r="AO150" s="88"/>
      <c r="AP150" s="77">
        <f t="shared" si="62"/>
        <v>100</v>
      </c>
      <c r="AQ150" s="77">
        <f t="shared" si="63"/>
        <v>60</v>
      </c>
      <c r="AR150" s="77"/>
      <c r="AS150" s="77">
        <f t="shared" si="64"/>
        <v>100</v>
      </c>
      <c r="AT150" s="65" t="s">
        <v>56</v>
      </c>
      <c r="AZ150" s="132">
        <v>2162275</v>
      </c>
      <c r="BA150" s="135" t="s">
        <v>44</v>
      </c>
      <c r="BB150" s="132">
        <v>2162225</v>
      </c>
    </row>
    <row r="151" s="48" customFormat="1" ht="34.95" customHeight="1" spans="1:54">
      <c r="A151" s="63">
        <f t="shared" si="57"/>
        <v>144</v>
      </c>
      <c r="B151" s="132">
        <v>2145330</v>
      </c>
      <c r="C151" s="68" t="s">
        <v>44</v>
      </c>
      <c r="D151" s="132">
        <v>2145450</v>
      </c>
      <c r="E151" s="64" t="s">
        <v>69</v>
      </c>
      <c r="F151" s="64" t="s">
        <v>73</v>
      </c>
      <c r="G151" s="64" t="s">
        <v>60</v>
      </c>
      <c r="H151" s="64">
        <f t="shared" si="58"/>
        <v>120</v>
      </c>
      <c r="I151" s="64">
        <v>7.5</v>
      </c>
      <c r="J151" s="64">
        <v>4</v>
      </c>
      <c r="K151" s="123">
        <f t="shared" ref="K151:K156" si="65">H151*I151</f>
        <v>900</v>
      </c>
      <c r="L151" s="64"/>
      <c r="M151" s="64"/>
      <c r="N151" s="64">
        <v>6</v>
      </c>
      <c r="O151" s="64">
        <f t="shared" ref="O151:O156" si="66">(H151-4)*(I151-0.3)</f>
        <v>835.2</v>
      </c>
      <c r="P151" s="88"/>
      <c r="Q151" s="88"/>
      <c r="R151" s="88">
        <v>9</v>
      </c>
      <c r="S151" s="88">
        <f>O151*0.15</f>
        <v>125.28</v>
      </c>
      <c r="T151" s="88"/>
      <c r="U151" s="64">
        <v>4</v>
      </c>
      <c r="V151" s="88">
        <f t="shared" ref="V151:V156" si="67">K151</f>
        <v>900</v>
      </c>
      <c r="W151" s="88"/>
      <c r="X151" s="88"/>
      <c r="Y151" s="64">
        <v>6</v>
      </c>
      <c r="Z151" s="88">
        <f t="shared" ref="Z151:Z156" si="68">O151</f>
        <v>835.2</v>
      </c>
      <c r="AA151" s="88"/>
      <c r="AB151" s="88"/>
      <c r="AC151" s="88"/>
      <c r="AD151" s="88"/>
      <c r="AE151" s="88"/>
      <c r="AF151" s="88"/>
      <c r="AG151" s="88">
        <f t="shared" ref="AG151:AH156" si="69">R151</f>
        <v>9</v>
      </c>
      <c r="AH151" s="88">
        <f t="shared" si="69"/>
        <v>125.28</v>
      </c>
      <c r="AI151" s="88"/>
      <c r="AJ151" s="88"/>
      <c r="AK151" s="88">
        <f t="shared" ref="AK151:AK156" si="70">K151+(H151+I151)*2*0.04+O151+(H151-4+I151-0.3)*0.06+S151</f>
        <v>1878.072</v>
      </c>
      <c r="AL151" s="88">
        <f t="shared" ref="AL151:AL156" si="71">H151*0.1</f>
        <v>12</v>
      </c>
      <c r="AM151" s="88">
        <f t="shared" ref="AM151:AM156" si="72">AL151*0.5*1.1</f>
        <v>6.6</v>
      </c>
      <c r="AN151" s="88">
        <f t="shared" ref="AN151:AN156" si="73">(H151+I151)*2</f>
        <v>255</v>
      </c>
      <c r="AO151" s="88">
        <f t="shared" ref="AO151:AO156" si="74">(H151-4+I151-0.3)*2</f>
        <v>246.4</v>
      </c>
      <c r="AP151" s="77">
        <f t="shared" ref="AP151:AP156" si="75">H151</f>
        <v>120</v>
      </c>
      <c r="AQ151" s="77">
        <f>H151/15*6*2</f>
        <v>96</v>
      </c>
      <c r="AR151" s="77"/>
      <c r="AS151" s="77"/>
      <c r="AT151" s="64"/>
      <c r="AZ151" s="132">
        <v>2161920</v>
      </c>
      <c r="BA151" s="135" t="s">
        <v>44</v>
      </c>
      <c r="BB151" s="132">
        <v>2161870</v>
      </c>
    </row>
    <row r="152" s="48" customFormat="1" ht="19.95" customHeight="1" spans="1:54">
      <c r="A152" s="63">
        <f t="shared" si="57"/>
        <v>145</v>
      </c>
      <c r="B152" s="132">
        <v>2145880</v>
      </c>
      <c r="C152" s="68" t="s">
        <v>44</v>
      </c>
      <c r="D152" s="132">
        <v>2146305</v>
      </c>
      <c r="E152" s="64" t="s">
        <v>69</v>
      </c>
      <c r="F152" s="64" t="s">
        <v>74</v>
      </c>
      <c r="G152" s="64" t="s">
        <v>60</v>
      </c>
      <c r="H152" s="64">
        <f t="shared" si="58"/>
        <v>425</v>
      </c>
      <c r="I152" s="64">
        <v>11.25</v>
      </c>
      <c r="J152" s="64">
        <v>4</v>
      </c>
      <c r="K152" s="123">
        <f t="shared" si="65"/>
        <v>4781.25</v>
      </c>
      <c r="L152" s="64"/>
      <c r="M152" s="64"/>
      <c r="N152" s="64">
        <v>6</v>
      </c>
      <c r="O152" s="64">
        <f t="shared" si="66"/>
        <v>4609.95</v>
      </c>
      <c r="P152" s="88"/>
      <c r="Q152" s="88"/>
      <c r="R152" s="88">
        <v>9</v>
      </c>
      <c r="S152" s="88">
        <f t="shared" ref="S152:S156" si="76">O152*0.15</f>
        <v>691.4925</v>
      </c>
      <c r="T152" s="88"/>
      <c r="U152" s="64">
        <v>4</v>
      </c>
      <c r="V152" s="88">
        <f t="shared" si="67"/>
        <v>4781.25</v>
      </c>
      <c r="W152" s="88"/>
      <c r="X152" s="88"/>
      <c r="Y152" s="64">
        <v>6</v>
      </c>
      <c r="Z152" s="88">
        <f t="shared" si="68"/>
        <v>4609.95</v>
      </c>
      <c r="AA152" s="88"/>
      <c r="AB152" s="88"/>
      <c r="AC152" s="88"/>
      <c r="AD152" s="88"/>
      <c r="AE152" s="88"/>
      <c r="AF152" s="88"/>
      <c r="AG152" s="88">
        <f t="shared" si="69"/>
        <v>9</v>
      </c>
      <c r="AH152" s="88">
        <f t="shared" si="69"/>
        <v>691.4925</v>
      </c>
      <c r="AI152" s="88"/>
      <c r="AJ152" s="88"/>
      <c r="AK152" s="88">
        <f t="shared" si="70"/>
        <v>10143.5095</v>
      </c>
      <c r="AL152" s="88">
        <f t="shared" si="71"/>
        <v>42.5</v>
      </c>
      <c r="AM152" s="88">
        <f t="shared" si="72"/>
        <v>23.375</v>
      </c>
      <c r="AN152" s="88">
        <f t="shared" si="73"/>
        <v>872.5</v>
      </c>
      <c r="AO152" s="88">
        <f t="shared" si="74"/>
        <v>863.9</v>
      </c>
      <c r="AP152" s="77">
        <f t="shared" si="75"/>
        <v>425</v>
      </c>
      <c r="AQ152" s="77">
        <f>H152/15*6*3</f>
        <v>510</v>
      </c>
      <c r="AR152" s="77"/>
      <c r="AS152" s="77"/>
      <c r="AT152" s="64"/>
      <c r="AZ152" s="132">
        <v>2161820</v>
      </c>
      <c r="BA152" s="135" t="s">
        <v>44</v>
      </c>
      <c r="BB152" s="132">
        <v>2161490</v>
      </c>
    </row>
    <row r="153" s="48" customFormat="1" ht="19.75" customHeight="1" spans="1:54">
      <c r="A153" s="63">
        <f t="shared" si="57"/>
        <v>146</v>
      </c>
      <c r="B153" s="132">
        <v>2147120</v>
      </c>
      <c r="C153" s="68" t="s">
        <v>44</v>
      </c>
      <c r="D153" s="132">
        <v>2147290</v>
      </c>
      <c r="E153" s="64" t="s">
        <v>69</v>
      </c>
      <c r="F153" s="64" t="s">
        <v>74</v>
      </c>
      <c r="G153" s="64" t="s">
        <v>60</v>
      </c>
      <c r="H153" s="64">
        <f t="shared" si="58"/>
        <v>170</v>
      </c>
      <c r="I153" s="64">
        <v>11.25</v>
      </c>
      <c r="J153" s="64">
        <v>4</v>
      </c>
      <c r="K153" s="123">
        <f t="shared" si="65"/>
        <v>1912.5</v>
      </c>
      <c r="L153" s="64"/>
      <c r="M153" s="64"/>
      <c r="N153" s="64">
        <v>6</v>
      </c>
      <c r="O153" s="64">
        <f t="shared" si="66"/>
        <v>1817.7</v>
      </c>
      <c r="P153" s="88"/>
      <c r="Q153" s="88"/>
      <c r="R153" s="88">
        <v>9</v>
      </c>
      <c r="S153" s="88">
        <f t="shared" si="76"/>
        <v>272.655</v>
      </c>
      <c r="T153" s="88"/>
      <c r="U153" s="64">
        <v>4</v>
      </c>
      <c r="V153" s="88">
        <f t="shared" si="67"/>
        <v>1912.5</v>
      </c>
      <c r="W153" s="88"/>
      <c r="X153" s="88"/>
      <c r="Y153" s="64">
        <v>6</v>
      </c>
      <c r="Z153" s="88">
        <f t="shared" si="68"/>
        <v>1817.7</v>
      </c>
      <c r="AA153" s="88"/>
      <c r="AB153" s="88"/>
      <c r="AC153" s="88"/>
      <c r="AD153" s="88"/>
      <c r="AE153" s="88"/>
      <c r="AF153" s="88"/>
      <c r="AG153" s="88">
        <f t="shared" si="69"/>
        <v>9</v>
      </c>
      <c r="AH153" s="88">
        <f t="shared" si="69"/>
        <v>272.655</v>
      </c>
      <c r="AI153" s="88"/>
      <c r="AJ153" s="88"/>
      <c r="AK153" s="88">
        <f t="shared" si="70"/>
        <v>4027.972</v>
      </c>
      <c r="AL153" s="88">
        <f t="shared" si="71"/>
        <v>17</v>
      </c>
      <c r="AM153" s="88">
        <f t="shared" si="72"/>
        <v>9.35</v>
      </c>
      <c r="AN153" s="88">
        <f t="shared" si="73"/>
        <v>362.5</v>
      </c>
      <c r="AO153" s="88">
        <f t="shared" si="74"/>
        <v>353.9</v>
      </c>
      <c r="AP153" s="77">
        <f t="shared" si="75"/>
        <v>170</v>
      </c>
      <c r="AQ153" s="77">
        <f>H153/15*6*3</f>
        <v>204</v>
      </c>
      <c r="AR153" s="77"/>
      <c r="AS153" s="77"/>
      <c r="AT153" s="64"/>
      <c r="AZ153" s="132">
        <v>2161350</v>
      </c>
      <c r="BA153" s="135" t="s">
        <v>44</v>
      </c>
      <c r="BB153" s="132">
        <v>2161300</v>
      </c>
    </row>
    <row r="154" s="48" customFormat="1" ht="19.95" customHeight="1" spans="1:54">
      <c r="A154" s="63">
        <f t="shared" si="57"/>
        <v>147</v>
      </c>
      <c r="B154" s="132">
        <v>2147300</v>
      </c>
      <c r="C154" s="68" t="s">
        <v>44</v>
      </c>
      <c r="D154" s="132">
        <v>2147430</v>
      </c>
      <c r="E154" s="64" t="s">
        <v>69</v>
      </c>
      <c r="F154" s="64" t="s">
        <v>74</v>
      </c>
      <c r="G154" s="64" t="s">
        <v>60</v>
      </c>
      <c r="H154" s="64">
        <f t="shared" si="58"/>
        <v>130</v>
      </c>
      <c r="I154" s="64">
        <v>11.25</v>
      </c>
      <c r="J154" s="64">
        <v>4</v>
      </c>
      <c r="K154" s="123">
        <f t="shared" si="65"/>
        <v>1462.5</v>
      </c>
      <c r="L154" s="64"/>
      <c r="M154" s="64"/>
      <c r="N154" s="64">
        <v>6</v>
      </c>
      <c r="O154" s="64">
        <f t="shared" si="66"/>
        <v>1379.7</v>
      </c>
      <c r="P154" s="88"/>
      <c r="Q154" s="88"/>
      <c r="R154" s="88">
        <v>9</v>
      </c>
      <c r="S154" s="88">
        <f t="shared" si="76"/>
        <v>206.955</v>
      </c>
      <c r="T154" s="88"/>
      <c r="U154" s="64">
        <v>4</v>
      </c>
      <c r="V154" s="88">
        <f t="shared" si="67"/>
        <v>1462.5</v>
      </c>
      <c r="W154" s="88"/>
      <c r="X154" s="88"/>
      <c r="Y154" s="64">
        <v>6</v>
      </c>
      <c r="Z154" s="88">
        <f t="shared" si="68"/>
        <v>1379.7</v>
      </c>
      <c r="AA154" s="88"/>
      <c r="AB154" s="88"/>
      <c r="AC154" s="88"/>
      <c r="AD154" s="88"/>
      <c r="AE154" s="88"/>
      <c r="AF154" s="88"/>
      <c r="AG154" s="88">
        <f t="shared" si="69"/>
        <v>9</v>
      </c>
      <c r="AH154" s="88">
        <f t="shared" si="69"/>
        <v>206.955</v>
      </c>
      <c r="AI154" s="88"/>
      <c r="AJ154" s="88"/>
      <c r="AK154" s="88">
        <f t="shared" si="70"/>
        <v>3068.672</v>
      </c>
      <c r="AL154" s="88">
        <f t="shared" si="71"/>
        <v>13</v>
      </c>
      <c r="AM154" s="88">
        <f t="shared" si="72"/>
        <v>7.15</v>
      </c>
      <c r="AN154" s="88">
        <f t="shared" si="73"/>
        <v>282.5</v>
      </c>
      <c r="AO154" s="88">
        <f t="shared" si="74"/>
        <v>273.9</v>
      </c>
      <c r="AP154" s="77">
        <f t="shared" si="75"/>
        <v>130</v>
      </c>
      <c r="AQ154" s="77">
        <f>H154/15*6*3</f>
        <v>156</v>
      </c>
      <c r="AR154" s="77"/>
      <c r="AS154" s="77"/>
      <c r="AT154" s="64"/>
      <c r="AZ154" s="132">
        <v>2161100</v>
      </c>
      <c r="BA154" s="135" t="s">
        <v>44</v>
      </c>
      <c r="BB154" s="132">
        <v>2160900</v>
      </c>
    </row>
    <row r="155" s="48" customFormat="1" ht="19.95" customHeight="1" spans="1:54">
      <c r="A155" s="63">
        <f t="shared" si="57"/>
        <v>148</v>
      </c>
      <c r="B155" s="132">
        <v>2147735</v>
      </c>
      <c r="C155" s="68" t="s">
        <v>44</v>
      </c>
      <c r="D155" s="132">
        <v>2147935</v>
      </c>
      <c r="E155" s="64" t="s">
        <v>69</v>
      </c>
      <c r="F155" s="64" t="s">
        <v>73</v>
      </c>
      <c r="G155" s="64" t="s">
        <v>60</v>
      </c>
      <c r="H155" s="64">
        <f t="shared" si="58"/>
        <v>200</v>
      </c>
      <c r="I155" s="64">
        <v>7.5</v>
      </c>
      <c r="J155" s="64">
        <v>4</v>
      </c>
      <c r="K155" s="123">
        <f t="shared" si="65"/>
        <v>1500</v>
      </c>
      <c r="L155" s="64"/>
      <c r="M155" s="64"/>
      <c r="N155" s="64">
        <v>6</v>
      </c>
      <c r="O155" s="64">
        <f t="shared" si="66"/>
        <v>1411.2</v>
      </c>
      <c r="P155" s="88"/>
      <c r="Q155" s="88"/>
      <c r="R155" s="88">
        <v>9</v>
      </c>
      <c r="S155" s="88">
        <f t="shared" si="76"/>
        <v>211.68</v>
      </c>
      <c r="T155" s="88"/>
      <c r="U155" s="64">
        <v>4</v>
      </c>
      <c r="V155" s="88">
        <f t="shared" si="67"/>
        <v>1500</v>
      </c>
      <c r="W155" s="88"/>
      <c r="X155" s="88"/>
      <c r="Y155" s="64">
        <v>6</v>
      </c>
      <c r="Z155" s="88">
        <f t="shared" si="68"/>
        <v>1411.2</v>
      </c>
      <c r="AA155" s="88"/>
      <c r="AB155" s="88"/>
      <c r="AC155" s="88"/>
      <c r="AD155" s="88"/>
      <c r="AE155" s="88"/>
      <c r="AF155" s="88"/>
      <c r="AG155" s="88">
        <f t="shared" si="69"/>
        <v>9</v>
      </c>
      <c r="AH155" s="88">
        <f t="shared" si="69"/>
        <v>211.68</v>
      </c>
      <c r="AI155" s="88"/>
      <c r="AJ155" s="88"/>
      <c r="AK155" s="88">
        <f t="shared" si="70"/>
        <v>3151.672</v>
      </c>
      <c r="AL155" s="88">
        <f t="shared" si="71"/>
        <v>20</v>
      </c>
      <c r="AM155" s="88">
        <f t="shared" si="72"/>
        <v>11</v>
      </c>
      <c r="AN155" s="88">
        <f t="shared" si="73"/>
        <v>415</v>
      </c>
      <c r="AO155" s="88">
        <f t="shared" si="74"/>
        <v>406.4</v>
      </c>
      <c r="AP155" s="77">
        <f t="shared" si="75"/>
        <v>200</v>
      </c>
      <c r="AQ155" s="77">
        <f>H155/15*6*2</f>
        <v>160</v>
      </c>
      <c r="AR155" s="77"/>
      <c r="AS155" s="77"/>
      <c r="AT155" s="64"/>
      <c r="AZ155" s="132">
        <v>2161300</v>
      </c>
      <c r="BA155" s="135" t="s">
        <v>44</v>
      </c>
      <c r="BB155" s="132">
        <v>2160720</v>
      </c>
    </row>
    <row r="156" s="48" customFormat="1" ht="19.95" customHeight="1" spans="1:54">
      <c r="A156" s="63">
        <f t="shared" si="57"/>
        <v>149</v>
      </c>
      <c r="B156" s="132">
        <v>2148655</v>
      </c>
      <c r="C156" s="68" t="s">
        <v>44</v>
      </c>
      <c r="D156" s="132">
        <v>2148935</v>
      </c>
      <c r="E156" s="64" t="s">
        <v>69</v>
      </c>
      <c r="F156" s="64" t="s">
        <v>73</v>
      </c>
      <c r="G156" s="64" t="s">
        <v>60</v>
      </c>
      <c r="H156" s="64">
        <f t="shared" si="58"/>
        <v>280</v>
      </c>
      <c r="I156" s="64">
        <v>7.5</v>
      </c>
      <c r="J156" s="64">
        <v>4</v>
      </c>
      <c r="K156" s="123">
        <f t="shared" si="65"/>
        <v>2100</v>
      </c>
      <c r="L156" s="64"/>
      <c r="M156" s="64"/>
      <c r="N156" s="64">
        <v>6</v>
      </c>
      <c r="O156" s="64">
        <f t="shared" si="66"/>
        <v>1987.2</v>
      </c>
      <c r="P156" s="88"/>
      <c r="Q156" s="88"/>
      <c r="R156" s="88">
        <v>9</v>
      </c>
      <c r="S156" s="88">
        <f t="shared" si="76"/>
        <v>298.08</v>
      </c>
      <c r="T156" s="88"/>
      <c r="U156" s="64">
        <v>4</v>
      </c>
      <c r="V156" s="88">
        <f t="shared" si="67"/>
        <v>2100</v>
      </c>
      <c r="W156" s="88"/>
      <c r="X156" s="88"/>
      <c r="Y156" s="64">
        <v>6</v>
      </c>
      <c r="Z156" s="88">
        <f t="shared" si="68"/>
        <v>1987.2</v>
      </c>
      <c r="AA156" s="88"/>
      <c r="AB156" s="88"/>
      <c r="AC156" s="88"/>
      <c r="AD156" s="88"/>
      <c r="AE156" s="88"/>
      <c r="AF156" s="88"/>
      <c r="AG156" s="88">
        <f t="shared" si="69"/>
        <v>9</v>
      </c>
      <c r="AH156" s="88">
        <f t="shared" si="69"/>
        <v>298.08</v>
      </c>
      <c r="AI156" s="88"/>
      <c r="AJ156" s="88"/>
      <c r="AK156" s="88">
        <f t="shared" si="70"/>
        <v>4425.272</v>
      </c>
      <c r="AL156" s="88">
        <f t="shared" si="71"/>
        <v>28</v>
      </c>
      <c r="AM156" s="88">
        <f t="shared" si="72"/>
        <v>15.4</v>
      </c>
      <c r="AN156" s="88">
        <f t="shared" si="73"/>
        <v>575</v>
      </c>
      <c r="AO156" s="88">
        <f t="shared" si="74"/>
        <v>566.4</v>
      </c>
      <c r="AP156" s="77">
        <f t="shared" si="75"/>
        <v>280</v>
      </c>
      <c r="AQ156" s="77">
        <f>H156/15*6*2</f>
        <v>224</v>
      </c>
      <c r="AR156" s="77"/>
      <c r="AS156" s="77"/>
      <c r="AT156" s="64"/>
      <c r="AZ156" s="132">
        <v>2160710</v>
      </c>
      <c r="BA156" s="135" t="s">
        <v>44</v>
      </c>
      <c r="BB156" s="132">
        <v>2160660</v>
      </c>
    </row>
    <row r="157" s="48" customFormat="1" ht="19.95" customHeight="1" spans="1:54">
      <c r="A157" s="63">
        <f t="shared" si="57"/>
        <v>150</v>
      </c>
      <c r="B157" s="132">
        <v>2149030</v>
      </c>
      <c r="C157" s="68" t="s">
        <v>44</v>
      </c>
      <c r="D157" s="132">
        <v>2149080</v>
      </c>
      <c r="E157" s="64" t="s">
        <v>69</v>
      </c>
      <c r="F157" s="64" t="s">
        <v>70</v>
      </c>
      <c r="G157" s="64" t="s">
        <v>52</v>
      </c>
      <c r="H157" s="64">
        <f t="shared" si="58"/>
        <v>50</v>
      </c>
      <c r="I157" s="64">
        <v>18</v>
      </c>
      <c r="J157" s="64"/>
      <c r="K157" s="123"/>
      <c r="L157" s="64"/>
      <c r="M157" s="64"/>
      <c r="N157" s="64"/>
      <c r="O157" s="88"/>
      <c r="P157" s="88"/>
      <c r="Q157" s="88"/>
      <c r="R157" s="88"/>
      <c r="S157" s="88"/>
      <c r="T157" s="88">
        <f t="shared" ref="T157:T165" si="77">H157*I157*0.06</f>
        <v>54</v>
      </c>
      <c r="U157" s="64"/>
      <c r="V157" s="88"/>
      <c r="W157" s="125"/>
      <c r="X157" s="88"/>
      <c r="Y157" s="64"/>
      <c r="Z157" s="88"/>
      <c r="AA157" s="88"/>
      <c r="AB157" s="88"/>
      <c r="AC157" s="88"/>
      <c r="AD157" s="88"/>
      <c r="AE157" s="88"/>
      <c r="AF157" s="88"/>
      <c r="AG157" s="125"/>
      <c r="AH157" s="88"/>
      <c r="AI157" s="88">
        <f t="shared" ref="AI157:AI165" si="78">T157*1.5</f>
        <v>81</v>
      </c>
      <c r="AJ157" s="88"/>
      <c r="AK157" s="88">
        <f t="shared" ref="AK157:AK165" si="79">H157*I157+(H157+I157)*2*0.045+(H157+I157)*2*0.055*0.1</f>
        <v>906.868</v>
      </c>
      <c r="AL157" s="88"/>
      <c r="AM157" s="88"/>
      <c r="AN157" s="88"/>
      <c r="AO157" s="88"/>
      <c r="AP157" s="77">
        <f t="shared" ref="AP157:AP165" si="80">H157*2</f>
        <v>100</v>
      </c>
      <c r="AQ157" s="77">
        <f t="shared" ref="AQ157:AQ165" si="81">H157/15*6*3</f>
        <v>60</v>
      </c>
      <c r="AR157" s="77"/>
      <c r="AS157" s="77">
        <f t="shared" ref="AS157:AS165" si="82">H157*2</f>
        <v>100</v>
      </c>
      <c r="AT157" s="65" t="s">
        <v>53</v>
      </c>
      <c r="AZ157" s="132">
        <v>2160580</v>
      </c>
      <c r="BA157" s="135" t="s">
        <v>44</v>
      </c>
      <c r="BB157" s="132">
        <v>2160415</v>
      </c>
    </row>
    <row r="158" s="48" customFormat="1" ht="25.1" customHeight="1" spans="1:54">
      <c r="A158" s="63">
        <f t="shared" si="57"/>
        <v>151</v>
      </c>
      <c r="B158" s="132">
        <v>2149975</v>
      </c>
      <c r="C158" s="68" t="s">
        <v>44</v>
      </c>
      <c r="D158" s="132">
        <v>2150025</v>
      </c>
      <c r="E158" s="64" t="s">
        <v>69</v>
      </c>
      <c r="F158" s="64" t="s">
        <v>70</v>
      </c>
      <c r="G158" s="64" t="s">
        <v>52</v>
      </c>
      <c r="H158" s="64">
        <f t="shared" si="58"/>
        <v>50</v>
      </c>
      <c r="I158" s="64">
        <v>18</v>
      </c>
      <c r="J158" s="64"/>
      <c r="K158" s="123"/>
      <c r="L158" s="64"/>
      <c r="M158" s="64"/>
      <c r="N158" s="64"/>
      <c r="O158" s="88"/>
      <c r="P158" s="88"/>
      <c r="Q158" s="88"/>
      <c r="R158" s="88"/>
      <c r="S158" s="88"/>
      <c r="T158" s="88">
        <f t="shared" si="77"/>
        <v>54</v>
      </c>
      <c r="U158" s="64"/>
      <c r="V158" s="88"/>
      <c r="W158" s="125"/>
      <c r="X158" s="88"/>
      <c r="Y158" s="64"/>
      <c r="Z158" s="88"/>
      <c r="AA158" s="88"/>
      <c r="AB158" s="88"/>
      <c r="AC158" s="88"/>
      <c r="AD158" s="88"/>
      <c r="AE158" s="88"/>
      <c r="AF158" s="88"/>
      <c r="AG158" s="125"/>
      <c r="AH158" s="88"/>
      <c r="AI158" s="88">
        <f t="shared" si="78"/>
        <v>81</v>
      </c>
      <c r="AJ158" s="88"/>
      <c r="AK158" s="88">
        <f t="shared" si="79"/>
        <v>906.868</v>
      </c>
      <c r="AL158" s="88"/>
      <c r="AM158" s="88"/>
      <c r="AN158" s="88"/>
      <c r="AO158" s="88"/>
      <c r="AP158" s="77">
        <f t="shared" si="80"/>
        <v>100</v>
      </c>
      <c r="AQ158" s="77">
        <f t="shared" si="81"/>
        <v>60</v>
      </c>
      <c r="AR158" s="77"/>
      <c r="AS158" s="77">
        <f t="shared" si="82"/>
        <v>100</v>
      </c>
      <c r="AT158" s="65" t="s">
        <v>53</v>
      </c>
      <c r="AZ158" s="132">
        <v>2160330</v>
      </c>
      <c r="BA158" s="135" t="s">
        <v>44</v>
      </c>
      <c r="BB158" s="132">
        <v>2160040</v>
      </c>
    </row>
    <row r="159" s="48" customFormat="1" ht="25.1" customHeight="1" spans="1:54">
      <c r="A159" s="63">
        <f t="shared" si="57"/>
        <v>152</v>
      </c>
      <c r="B159" s="132">
        <v>2154510</v>
      </c>
      <c r="C159" s="68" t="s">
        <v>44</v>
      </c>
      <c r="D159" s="132">
        <v>2154560</v>
      </c>
      <c r="E159" s="64" t="s">
        <v>69</v>
      </c>
      <c r="F159" s="64" t="s">
        <v>70</v>
      </c>
      <c r="G159" s="64" t="s">
        <v>52</v>
      </c>
      <c r="H159" s="64">
        <f t="shared" si="58"/>
        <v>50</v>
      </c>
      <c r="I159" s="64">
        <v>18</v>
      </c>
      <c r="J159" s="64"/>
      <c r="K159" s="123"/>
      <c r="L159" s="64"/>
      <c r="M159" s="64"/>
      <c r="N159" s="64"/>
      <c r="O159" s="88"/>
      <c r="P159" s="88"/>
      <c r="Q159" s="88"/>
      <c r="R159" s="88"/>
      <c r="S159" s="88"/>
      <c r="T159" s="88">
        <f t="shared" si="77"/>
        <v>54</v>
      </c>
      <c r="U159" s="64"/>
      <c r="V159" s="88"/>
      <c r="W159" s="125"/>
      <c r="X159" s="88"/>
      <c r="Y159" s="64"/>
      <c r="Z159" s="88"/>
      <c r="AA159" s="88"/>
      <c r="AB159" s="88"/>
      <c r="AC159" s="88"/>
      <c r="AD159" s="88"/>
      <c r="AE159" s="88"/>
      <c r="AF159" s="88"/>
      <c r="AG159" s="125"/>
      <c r="AH159" s="88"/>
      <c r="AI159" s="88">
        <f t="shared" si="78"/>
        <v>81</v>
      </c>
      <c r="AJ159" s="88"/>
      <c r="AK159" s="88">
        <f t="shared" si="79"/>
        <v>906.868</v>
      </c>
      <c r="AL159" s="88"/>
      <c r="AM159" s="88"/>
      <c r="AN159" s="88"/>
      <c r="AO159" s="88"/>
      <c r="AP159" s="77">
        <f t="shared" si="80"/>
        <v>100</v>
      </c>
      <c r="AQ159" s="77">
        <f t="shared" si="81"/>
        <v>60</v>
      </c>
      <c r="AR159" s="77"/>
      <c r="AS159" s="77">
        <f t="shared" si="82"/>
        <v>100</v>
      </c>
      <c r="AT159" s="65" t="s">
        <v>53</v>
      </c>
      <c r="AZ159" s="132">
        <v>2159830</v>
      </c>
      <c r="BA159" s="135" t="s">
        <v>44</v>
      </c>
      <c r="BB159" s="132">
        <v>2159735</v>
      </c>
    </row>
    <row r="160" s="48" customFormat="1" ht="25.1" customHeight="1" spans="1:54">
      <c r="A160" s="63">
        <f t="shared" si="57"/>
        <v>153</v>
      </c>
      <c r="B160" s="132">
        <v>2154708</v>
      </c>
      <c r="C160" s="68" t="s">
        <v>44</v>
      </c>
      <c r="D160" s="132">
        <v>2154758</v>
      </c>
      <c r="E160" s="64" t="s">
        <v>69</v>
      </c>
      <c r="F160" s="64" t="s">
        <v>70</v>
      </c>
      <c r="G160" s="64" t="s">
        <v>52</v>
      </c>
      <c r="H160" s="64">
        <f t="shared" si="58"/>
        <v>50</v>
      </c>
      <c r="I160" s="64">
        <v>18</v>
      </c>
      <c r="J160" s="64"/>
      <c r="K160" s="123"/>
      <c r="L160" s="64"/>
      <c r="M160" s="64"/>
      <c r="N160" s="64"/>
      <c r="O160" s="88"/>
      <c r="P160" s="88"/>
      <c r="Q160" s="88"/>
      <c r="R160" s="88"/>
      <c r="S160" s="88"/>
      <c r="T160" s="88">
        <f t="shared" si="77"/>
        <v>54</v>
      </c>
      <c r="U160" s="64"/>
      <c r="V160" s="88"/>
      <c r="W160" s="125"/>
      <c r="X160" s="88"/>
      <c r="Y160" s="64"/>
      <c r="Z160" s="88"/>
      <c r="AA160" s="88"/>
      <c r="AB160" s="88"/>
      <c r="AC160" s="88"/>
      <c r="AD160" s="88"/>
      <c r="AE160" s="88"/>
      <c r="AF160" s="88"/>
      <c r="AG160" s="125"/>
      <c r="AH160" s="88"/>
      <c r="AI160" s="88">
        <f t="shared" si="78"/>
        <v>81</v>
      </c>
      <c r="AJ160" s="88"/>
      <c r="AK160" s="88">
        <f t="shared" si="79"/>
        <v>906.868</v>
      </c>
      <c r="AL160" s="88"/>
      <c r="AM160" s="88"/>
      <c r="AN160" s="88"/>
      <c r="AO160" s="88"/>
      <c r="AP160" s="77">
        <f t="shared" si="80"/>
        <v>100</v>
      </c>
      <c r="AQ160" s="77">
        <f t="shared" si="81"/>
        <v>60</v>
      </c>
      <c r="AR160" s="77"/>
      <c r="AS160" s="77">
        <f t="shared" si="82"/>
        <v>100</v>
      </c>
      <c r="AT160" s="65" t="s">
        <v>53</v>
      </c>
      <c r="AZ160" s="132">
        <v>2159700</v>
      </c>
      <c r="BA160" s="135" t="s">
        <v>44</v>
      </c>
      <c r="BB160" s="132">
        <v>2159250</v>
      </c>
    </row>
    <row r="161" s="48" customFormat="1" ht="25.1" customHeight="1" spans="1:54">
      <c r="A161" s="63">
        <f t="shared" si="57"/>
        <v>154</v>
      </c>
      <c r="B161" s="132">
        <v>2157745</v>
      </c>
      <c r="C161" s="68" t="s">
        <v>44</v>
      </c>
      <c r="D161" s="132">
        <v>2157795</v>
      </c>
      <c r="E161" s="64" t="s">
        <v>69</v>
      </c>
      <c r="F161" s="64" t="s">
        <v>70</v>
      </c>
      <c r="G161" s="64" t="s">
        <v>52</v>
      </c>
      <c r="H161" s="64">
        <f t="shared" si="58"/>
        <v>50</v>
      </c>
      <c r="I161" s="64">
        <v>18</v>
      </c>
      <c r="J161" s="64"/>
      <c r="K161" s="123"/>
      <c r="L161" s="64"/>
      <c r="M161" s="64"/>
      <c r="N161" s="64"/>
      <c r="O161" s="88"/>
      <c r="P161" s="88"/>
      <c r="Q161" s="88"/>
      <c r="R161" s="88"/>
      <c r="S161" s="88"/>
      <c r="T161" s="88">
        <f t="shared" si="77"/>
        <v>54</v>
      </c>
      <c r="U161" s="64"/>
      <c r="V161" s="88"/>
      <c r="W161" s="125"/>
      <c r="X161" s="88"/>
      <c r="Y161" s="64"/>
      <c r="Z161" s="88"/>
      <c r="AA161" s="88"/>
      <c r="AB161" s="88"/>
      <c r="AC161" s="88"/>
      <c r="AD161" s="88"/>
      <c r="AE161" s="88"/>
      <c r="AF161" s="88"/>
      <c r="AG161" s="125"/>
      <c r="AH161" s="88"/>
      <c r="AI161" s="88">
        <f t="shared" si="78"/>
        <v>81</v>
      </c>
      <c r="AJ161" s="88"/>
      <c r="AK161" s="88">
        <f t="shared" si="79"/>
        <v>906.868</v>
      </c>
      <c r="AL161" s="88"/>
      <c r="AM161" s="88"/>
      <c r="AN161" s="88"/>
      <c r="AO161" s="88"/>
      <c r="AP161" s="77">
        <f t="shared" si="80"/>
        <v>100</v>
      </c>
      <c r="AQ161" s="77">
        <f t="shared" si="81"/>
        <v>60</v>
      </c>
      <c r="AR161" s="77"/>
      <c r="AS161" s="77">
        <f t="shared" si="82"/>
        <v>100</v>
      </c>
      <c r="AT161" s="65" t="s">
        <v>53</v>
      </c>
      <c r="AZ161" s="132">
        <v>2159700</v>
      </c>
      <c r="BA161" s="135" t="s">
        <v>44</v>
      </c>
      <c r="BB161" s="132">
        <v>2159110</v>
      </c>
    </row>
    <row r="162" s="48" customFormat="1" ht="25.1" customHeight="1" spans="1:54">
      <c r="A162" s="63">
        <f t="shared" si="57"/>
        <v>155</v>
      </c>
      <c r="B162" s="132">
        <v>2157885</v>
      </c>
      <c r="C162" s="68" t="s">
        <v>44</v>
      </c>
      <c r="D162" s="132">
        <v>2157935</v>
      </c>
      <c r="E162" s="64" t="s">
        <v>69</v>
      </c>
      <c r="F162" s="64" t="s">
        <v>70</v>
      </c>
      <c r="G162" s="64" t="s">
        <v>52</v>
      </c>
      <c r="H162" s="64">
        <f t="shared" si="58"/>
        <v>50</v>
      </c>
      <c r="I162" s="64">
        <v>18</v>
      </c>
      <c r="J162" s="64"/>
      <c r="K162" s="123"/>
      <c r="L162" s="64"/>
      <c r="M162" s="64"/>
      <c r="N162" s="64"/>
      <c r="O162" s="88"/>
      <c r="P162" s="88"/>
      <c r="Q162" s="88"/>
      <c r="R162" s="88"/>
      <c r="S162" s="88"/>
      <c r="T162" s="88">
        <f t="shared" si="77"/>
        <v>54</v>
      </c>
      <c r="U162" s="64"/>
      <c r="V162" s="88"/>
      <c r="W162" s="125"/>
      <c r="X162" s="88"/>
      <c r="Y162" s="64"/>
      <c r="Z162" s="88"/>
      <c r="AA162" s="88"/>
      <c r="AB162" s="88"/>
      <c r="AC162" s="88"/>
      <c r="AD162" s="88"/>
      <c r="AE162" s="88"/>
      <c r="AF162" s="88"/>
      <c r="AG162" s="125"/>
      <c r="AH162" s="88"/>
      <c r="AI162" s="88">
        <f t="shared" si="78"/>
        <v>81</v>
      </c>
      <c r="AJ162" s="88"/>
      <c r="AK162" s="88">
        <f t="shared" si="79"/>
        <v>906.868</v>
      </c>
      <c r="AL162" s="88"/>
      <c r="AM162" s="88"/>
      <c r="AN162" s="88"/>
      <c r="AO162" s="88"/>
      <c r="AP162" s="77">
        <f t="shared" si="80"/>
        <v>100</v>
      </c>
      <c r="AQ162" s="77">
        <f t="shared" si="81"/>
        <v>60</v>
      </c>
      <c r="AR162" s="77"/>
      <c r="AS162" s="77">
        <f t="shared" si="82"/>
        <v>100</v>
      </c>
      <c r="AT162" s="65" t="s">
        <v>53</v>
      </c>
      <c r="AZ162" s="132">
        <v>2158335</v>
      </c>
      <c r="BA162" s="135" t="s">
        <v>44</v>
      </c>
      <c r="BB162" s="132">
        <v>2158285</v>
      </c>
    </row>
    <row r="163" s="48" customFormat="1" ht="19.95" customHeight="1" spans="1:54">
      <c r="A163" s="63">
        <f t="shared" si="57"/>
        <v>156</v>
      </c>
      <c r="B163" s="132">
        <v>2158000</v>
      </c>
      <c r="C163" s="68" t="s">
        <v>44</v>
      </c>
      <c r="D163" s="132">
        <v>2158050</v>
      </c>
      <c r="E163" s="64" t="s">
        <v>69</v>
      </c>
      <c r="F163" s="64" t="s">
        <v>70</v>
      </c>
      <c r="G163" s="64" t="s">
        <v>52</v>
      </c>
      <c r="H163" s="64">
        <f t="shared" si="58"/>
        <v>50</v>
      </c>
      <c r="I163" s="64">
        <v>18</v>
      </c>
      <c r="J163" s="64"/>
      <c r="K163" s="123"/>
      <c r="L163" s="64"/>
      <c r="M163" s="64"/>
      <c r="N163" s="64"/>
      <c r="O163" s="88"/>
      <c r="P163" s="88"/>
      <c r="Q163" s="88"/>
      <c r="R163" s="88"/>
      <c r="S163" s="88"/>
      <c r="T163" s="88">
        <f t="shared" si="77"/>
        <v>54</v>
      </c>
      <c r="U163" s="64"/>
      <c r="V163" s="88"/>
      <c r="W163" s="125"/>
      <c r="X163" s="88"/>
      <c r="Y163" s="64"/>
      <c r="Z163" s="88"/>
      <c r="AA163" s="88"/>
      <c r="AB163" s="88"/>
      <c r="AC163" s="88"/>
      <c r="AD163" s="88"/>
      <c r="AE163" s="88"/>
      <c r="AF163" s="88"/>
      <c r="AG163" s="125"/>
      <c r="AH163" s="88"/>
      <c r="AI163" s="88">
        <f t="shared" si="78"/>
        <v>81</v>
      </c>
      <c r="AJ163" s="88"/>
      <c r="AK163" s="88">
        <f t="shared" si="79"/>
        <v>906.868</v>
      </c>
      <c r="AL163" s="88"/>
      <c r="AM163" s="88"/>
      <c r="AN163" s="88"/>
      <c r="AO163" s="88"/>
      <c r="AP163" s="77">
        <f t="shared" si="80"/>
        <v>100</v>
      </c>
      <c r="AQ163" s="77">
        <f t="shared" si="81"/>
        <v>60</v>
      </c>
      <c r="AR163" s="77"/>
      <c r="AS163" s="77">
        <f t="shared" si="82"/>
        <v>100</v>
      </c>
      <c r="AT163" s="65" t="s">
        <v>53</v>
      </c>
      <c r="AZ163" s="132">
        <v>2158235</v>
      </c>
      <c r="BA163" s="135" t="s">
        <v>44</v>
      </c>
      <c r="BB163" s="132">
        <v>2158185</v>
      </c>
    </row>
    <row r="164" s="48" customFormat="1" ht="19.95" customHeight="1" spans="1:54">
      <c r="A164" s="63">
        <f t="shared" si="57"/>
        <v>157</v>
      </c>
      <c r="B164" s="132">
        <v>2158185</v>
      </c>
      <c r="C164" s="68" t="s">
        <v>44</v>
      </c>
      <c r="D164" s="132">
        <v>2158235</v>
      </c>
      <c r="E164" s="64" t="s">
        <v>69</v>
      </c>
      <c r="F164" s="64" t="s">
        <v>70</v>
      </c>
      <c r="G164" s="64" t="s">
        <v>52</v>
      </c>
      <c r="H164" s="64">
        <f t="shared" si="58"/>
        <v>50</v>
      </c>
      <c r="I164" s="64">
        <v>18</v>
      </c>
      <c r="J164" s="64"/>
      <c r="K164" s="123"/>
      <c r="L164" s="64"/>
      <c r="M164" s="64"/>
      <c r="N164" s="64"/>
      <c r="O164" s="88"/>
      <c r="P164" s="88"/>
      <c r="Q164" s="88"/>
      <c r="R164" s="88"/>
      <c r="S164" s="88"/>
      <c r="T164" s="88">
        <f t="shared" si="77"/>
        <v>54</v>
      </c>
      <c r="U164" s="64"/>
      <c r="V164" s="88"/>
      <c r="W164" s="125"/>
      <c r="X164" s="88"/>
      <c r="Y164" s="64"/>
      <c r="Z164" s="88"/>
      <c r="AA164" s="88"/>
      <c r="AB164" s="88"/>
      <c r="AC164" s="88"/>
      <c r="AD164" s="88"/>
      <c r="AE164" s="88"/>
      <c r="AF164" s="88"/>
      <c r="AG164" s="125"/>
      <c r="AH164" s="88"/>
      <c r="AI164" s="88">
        <f t="shared" si="78"/>
        <v>81</v>
      </c>
      <c r="AJ164" s="88"/>
      <c r="AK164" s="88">
        <f t="shared" si="79"/>
        <v>906.868</v>
      </c>
      <c r="AL164" s="88"/>
      <c r="AM164" s="88"/>
      <c r="AN164" s="88"/>
      <c r="AO164" s="88"/>
      <c r="AP164" s="77">
        <f t="shared" si="80"/>
        <v>100</v>
      </c>
      <c r="AQ164" s="77">
        <f t="shared" si="81"/>
        <v>60</v>
      </c>
      <c r="AR164" s="77"/>
      <c r="AS164" s="77">
        <f t="shared" si="82"/>
        <v>100</v>
      </c>
      <c r="AT164" s="65" t="s">
        <v>53</v>
      </c>
      <c r="AZ164" s="132">
        <v>2158050</v>
      </c>
      <c r="BA164" s="135" t="s">
        <v>44</v>
      </c>
      <c r="BB164" s="132">
        <v>2158000</v>
      </c>
    </row>
    <row r="165" s="48" customFormat="1" ht="19.95" customHeight="1" spans="1:54">
      <c r="A165" s="63">
        <f t="shared" si="57"/>
        <v>158</v>
      </c>
      <c r="B165" s="132">
        <v>2158285</v>
      </c>
      <c r="C165" s="68" t="s">
        <v>44</v>
      </c>
      <c r="D165" s="132">
        <v>2158335</v>
      </c>
      <c r="E165" s="64" t="s">
        <v>69</v>
      </c>
      <c r="F165" s="64" t="s">
        <v>70</v>
      </c>
      <c r="G165" s="64" t="s">
        <v>52</v>
      </c>
      <c r="H165" s="64">
        <f t="shared" si="58"/>
        <v>50</v>
      </c>
      <c r="I165" s="64">
        <v>18</v>
      </c>
      <c r="J165" s="64"/>
      <c r="K165" s="123"/>
      <c r="L165" s="64"/>
      <c r="M165" s="64"/>
      <c r="N165" s="64"/>
      <c r="O165" s="88"/>
      <c r="P165" s="88"/>
      <c r="Q165" s="88"/>
      <c r="R165" s="88"/>
      <c r="S165" s="88"/>
      <c r="T165" s="88">
        <f t="shared" si="77"/>
        <v>54</v>
      </c>
      <c r="U165" s="64"/>
      <c r="V165" s="88"/>
      <c r="W165" s="125"/>
      <c r="X165" s="88"/>
      <c r="Y165" s="64"/>
      <c r="Z165" s="88"/>
      <c r="AA165" s="88"/>
      <c r="AB165" s="88"/>
      <c r="AC165" s="88"/>
      <c r="AD165" s="88"/>
      <c r="AE165" s="88"/>
      <c r="AF165" s="88"/>
      <c r="AG165" s="125"/>
      <c r="AH165" s="88"/>
      <c r="AI165" s="88">
        <f t="shared" si="78"/>
        <v>81</v>
      </c>
      <c r="AJ165" s="88"/>
      <c r="AK165" s="88">
        <f t="shared" si="79"/>
        <v>906.868</v>
      </c>
      <c r="AL165" s="88"/>
      <c r="AM165" s="88"/>
      <c r="AN165" s="88"/>
      <c r="AO165" s="88"/>
      <c r="AP165" s="77">
        <f t="shared" si="80"/>
        <v>100</v>
      </c>
      <c r="AQ165" s="77">
        <f t="shared" si="81"/>
        <v>60</v>
      </c>
      <c r="AR165" s="77"/>
      <c r="AS165" s="77">
        <f t="shared" si="82"/>
        <v>100</v>
      </c>
      <c r="AT165" s="65" t="s">
        <v>53</v>
      </c>
      <c r="AZ165" s="132">
        <v>2157935</v>
      </c>
      <c r="BA165" s="135" t="s">
        <v>44</v>
      </c>
      <c r="BB165" s="132">
        <v>2157885</v>
      </c>
    </row>
    <row r="166" s="48" customFormat="1" ht="19.95" customHeight="1" spans="1:54">
      <c r="A166" s="63">
        <f t="shared" si="57"/>
        <v>159</v>
      </c>
      <c r="B166" s="132">
        <v>2159110</v>
      </c>
      <c r="C166" s="68" t="s">
        <v>44</v>
      </c>
      <c r="D166" s="132">
        <v>2159700</v>
      </c>
      <c r="E166" s="64" t="s">
        <v>69</v>
      </c>
      <c r="F166" s="64" t="s">
        <v>75</v>
      </c>
      <c r="G166" s="64" t="s">
        <v>60</v>
      </c>
      <c r="H166" s="64">
        <f t="shared" si="58"/>
        <v>590</v>
      </c>
      <c r="I166" s="64">
        <v>3.75</v>
      </c>
      <c r="J166" s="64">
        <v>4</v>
      </c>
      <c r="K166" s="123">
        <f>H166*I166</f>
        <v>2212.5</v>
      </c>
      <c r="L166" s="64"/>
      <c r="M166" s="64"/>
      <c r="N166" s="64">
        <v>6</v>
      </c>
      <c r="O166" s="64">
        <f>(H166-4)*(I166-0.3)</f>
        <v>2021.7</v>
      </c>
      <c r="P166" s="88"/>
      <c r="Q166" s="88"/>
      <c r="R166" s="88">
        <v>9</v>
      </c>
      <c r="S166" s="88">
        <f>O166*0.05</f>
        <v>101.085</v>
      </c>
      <c r="T166" s="88"/>
      <c r="U166" s="64">
        <v>4</v>
      </c>
      <c r="V166" s="88">
        <f>K166</f>
        <v>2212.5</v>
      </c>
      <c r="W166" s="88"/>
      <c r="X166" s="88"/>
      <c r="Y166" s="64">
        <v>6</v>
      </c>
      <c r="Z166" s="88">
        <f>O166</f>
        <v>2021.7</v>
      </c>
      <c r="AA166" s="88"/>
      <c r="AB166" s="88"/>
      <c r="AC166" s="88"/>
      <c r="AD166" s="88"/>
      <c r="AE166" s="88"/>
      <c r="AF166" s="88"/>
      <c r="AG166" s="88">
        <f>R166</f>
        <v>9</v>
      </c>
      <c r="AH166" s="88">
        <f>S166</f>
        <v>101.085</v>
      </c>
      <c r="AI166" s="88"/>
      <c r="AJ166" s="88"/>
      <c r="AK166" s="88">
        <f>K166+(H166+I166)*2*0.04+O166+(H166-4+I166-0.3)*0.06+S166</f>
        <v>4418.152</v>
      </c>
      <c r="AL166" s="88">
        <f>H166*0.1</f>
        <v>59</v>
      </c>
      <c r="AM166" s="88">
        <f>AL166*0.5*1.1</f>
        <v>32.45</v>
      </c>
      <c r="AN166" s="88">
        <f>(H166+I166)*2</f>
        <v>1187.5</v>
      </c>
      <c r="AO166" s="88">
        <f>(H166-4+I166-0.3)*2</f>
        <v>1178.9</v>
      </c>
      <c r="AP166" s="77">
        <f>H166</f>
        <v>590</v>
      </c>
      <c r="AQ166" s="77">
        <f>H166/15*6</f>
        <v>236</v>
      </c>
      <c r="AR166" s="77"/>
      <c r="AS166" s="77"/>
      <c r="AT166" s="64"/>
      <c r="AZ166" s="132">
        <v>2157795</v>
      </c>
      <c r="BA166" s="135" t="s">
        <v>44</v>
      </c>
      <c r="BB166" s="132">
        <v>2157745</v>
      </c>
    </row>
    <row r="167" s="48" customFormat="1" ht="19.95" customHeight="1" spans="1:54">
      <c r="A167" s="63">
        <f t="shared" si="57"/>
        <v>160</v>
      </c>
      <c r="B167" s="132">
        <v>2159228</v>
      </c>
      <c r="C167" s="68" t="s">
        <v>44</v>
      </c>
      <c r="D167" s="132">
        <v>2159612</v>
      </c>
      <c r="E167" s="64" t="s">
        <v>69</v>
      </c>
      <c r="F167" s="65" t="s">
        <v>72</v>
      </c>
      <c r="G167" s="64" t="s">
        <v>47</v>
      </c>
      <c r="H167" s="64">
        <f t="shared" si="58"/>
        <v>384</v>
      </c>
      <c r="I167" s="64">
        <v>7.5</v>
      </c>
      <c r="J167" s="64">
        <v>4</v>
      </c>
      <c r="K167" s="123">
        <f>H167*I167</f>
        <v>2880</v>
      </c>
      <c r="L167" s="64">
        <v>4</v>
      </c>
      <c r="M167" s="64">
        <f>(H167-4)*(I167-0.3)</f>
        <v>2736</v>
      </c>
      <c r="N167" s="64"/>
      <c r="O167" s="88"/>
      <c r="P167" s="88"/>
      <c r="Q167" s="88"/>
      <c r="R167" s="88">
        <v>5</v>
      </c>
      <c r="S167" s="88">
        <f>M167*0.05</f>
        <v>136.8</v>
      </c>
      <c r="T167" s="88"/>
      <c r="U167" s="64">
        <v>4</v>
      </c>
      <c r="V167" s="88">
        <f>K167</f>
        <v>2880</v>
      </c>
      <c r="W167" s="88">
        <v>4</v>
      </c>
      <c r="X167" s="88">
        <f>M167</f>
        <v>2736</v>
      </c>
      <c r="Y167" s="64"/>
      <c r="Z167" s="88"/>
      <c r="AA167" s="88"/>
      <c r="AB167" s="88"/>
      <c r="AC167" s="88">
        <v>5</v>
      </c>
      <c r="AD167" s="88">
        <f>S167</f>
        <v>136.8</v>
      </c>
      <c r="AE167" s="88"/>
      <c r="AF167" s="88"/>
      <c r="AG167" s="88"/>
      <c r="AH167" s="88"/>
      <c r="AI167" s="88"/>
      <c r="AJ167" s="88"/>
      <c r="AK167" s="88">
        <f>K167+(H167+I167)*2*0.04+O167+(H167-4+I167-0.3)*0.06+S167</f>
        <v>3071.352</v>
      </c>
      <c r="AL167" s="88">
        <f>H167*0.1</f>
        <v>38.4</v>
      </c>
      <c r="AM167" s="88">
        <f>AL167*0.5*1.1</f>
        <v>21.12</v>
      </c>
      <c r="AN167" s="88">
        <f>(H167+I167)*2</f>
        <v>783</v>
      </c>
      <c r="AO167" s="88">
        <f>(H167-4+I167-0.3)*2</f>
        <v>774.4</v>
      </c>
      <c r="AP167" s="77">
        <f>H167</f>
        <v>384</v>
      </c>
      <c r="AQ167" s="77">
        <f>H167/15*6*2</f>
        <v>307.2</v>
      </c>
      <c r="AR167" s="77"/>
      <c r="AS167" s="77"/>
      <c r="AT167" s="64"/>
      <c r="AZ167" s="132"/>
      <c r="BA167" s="135"/>
      <c r="BB167" s="132"/>
    </row>
    <row r="168" s="48" customFormat="1" ht="19.95" customHeight="1" spans="1:54">
      <c r="A168" s="63">
        <f t="shared" si="57"/>
        <v>161</v>
      </c>
      <c r="B168" s="132">
        <v>2159250</v>
      </c>
      <c r="C168" s="68" t="s">
        <v>44</v>
      </c>
      <c r="D168" s="132">
        <v>2159700</v>
      </c>
      <c r="E168" s="64" t="s">
        <v>69</v>
      </c>
      <c r="F168" s="64" t="s">
        <v>76</v>
      </c>
      <c r="G168" s="64" t="s">
        <v>60</v>
      </c>
      <c r="H168" s="64">
        <f t="shared" si="58"/>
        <v>450</v>
      </c>
      <c r="I168" s="64">
        <v>3.75</v>
      </c>
      <c r="J168" s="64">
        <v>4</v>
      </c>
      <c r="K168" s="123">
        <f>H168*I168</f>
        <v>1687.5</v>
      </c>
      <c r="L168" s="64"/>
      <c r="M168" s="64"/>
      <c r="N168" s="64">
        <v>6</v>
      </c>
      <c r="O168" s="64">
        <f>(H168-4)*(I168-0.3)</f>
        <v>1538.7</v>
      </c>
      <c r="P168" s="88"/>
      <c r="Q168" s="88"/>
      <c r="R168" s="88">
        <v>9</v>
      </c>
      <c r="S168" s="88">
        <f>O168*0.05</f>
        <v>76.935</v>
      </c>
      <c r="T168" s="88"/>
      <c r="U168" s="64">
        <v>4</v>
      </c>
      <c r="V168" s="88">
        <f>K168</f>
        <v>1687.5</v>
      </c>
      <c r="W168" s="88"/>
      <c r="X168" s="88"/>
      <c r="Y168" s="64">
        <v>6</v>
      </c>
      <c r="Z168" s="88">
        <f>O168</f>
        <v>1538.7</v>
      </c>
      <c r="AA168" s="88"/>
      <c r="AB168" s="88"/>
      <c r="AC168" s="88"/>
      <c r="AD168" s="88"/>
      <c r="AE168" s="88"/>
      <c r="AF168" s="88"/>
      <c r="AG168" s="88">
        <f>R168</f>
        <v>9</v>
      </c>
      <c r="AH168" s="88">
        <f>S168</f>
        <v>76.935</v>
      </c>
      <c r="AI168" s="88"/>
      <c r="AJ168" s="88"/>
      <c r="AK168" s="88">
        <f>K168+(H168+I168)*2*0.04+O168+(H168-4+I168-0.3)*0.06+S168</f>
        <v>3366.402</v>
      </c>
      <c r="AL168" s="88">
        <f>H168*0.1</f>
        <v>45</v>
      </c>
      <c r="AM168" s="88">
        <f>AL168*0.5*1.1</f>
        <v>24.75</v>
      </c>
      <c r="AN168" s="88">
        <f>(H168+I168)*2</f>
        <v>907.5</v>
      </c>
      <c r="AO168" s="88">
        <f>(H168-4+I168-0.3)*2</f>
        <v>898.9</v>
      </c>
      <c r="AP168" s="77"/>
      <c r="AQ168" s="77">
        <f>H168/15*6*2</f>
        <v>360</v>
      </c>
      <c r="AR168" s="77"/>
      <c r="AS168" s="77"/>
      <c r="AT168" s="64"/>
      <c r="AZ168" s="132">
        <v>2154758</v>
      </c>
      <c r="BA168" s="135" t="s">
        <v>44</v>
      </c>
      <c r="BB168" s="132">
        <v>2154708</v>
      </c>
    </row>
    <row r="169" s="48" customFormat="1" ht="19.95" customHeight="1" spans="1:54">
      <c r="A169" s="63">
        <f t="shared" si="57"/>
        <v>162</v>
      </c>
      <c r="B169" s="132">
        <v>2159735</v>
      </c>
      <c r="C169" s="68" t="s">
        <v>44</v>
      </c>
      <c r="D169" s="132">
        <v>2159830</v>
      </c>
      <c r="E169" s="64" t="s">
        <v>69</v>
      </c>
      <c r="F169" s="64" t="s">
        <v>70</v>
      </c>
      <c r="G169" s="64" t="s">
        <v>52</v>
      </c>
      <c r="H169" s="64">
        <f t="shared" si="58"/>
        <v>95</v>
      </c>
      <c r="I169" s="64">
        <v>18</v>
      </c>
      <c r="J169" s="64"/>
      <c r="K169" s="123"/>
      <c r="L169" s="64"/>
      <c r="M169" s="64"/>
      <c r="N169" s="64"/>
      <c r="O169" s="88"/>
      <c r="P169" s="88"/>
      <c r="Q169" s="88"/>
      <c r="R169" s="88"/>
      <c r="S169" s="88"/>
      <c r="T169" s="88">
        <f>H169*I169*0.06</f>
        <v>102.6</v>
      </c>
      <c r="U169" s="64"/>
      <c r="V169" s="88"/>
      <c r="W169" s="125"/>
      <c r="X169" s="88"/>
      <c r="Y169" s="64"/>
      <c r="Z169" s="88"/>
      <c r="AA169" s="88"/>
      <c r="AB169" s="88"/>
      <c r="AC169" s="88"/>
      <c r="AD169" s="88"/>
      <c r="AE169" s="88"/>
      <c r="AF169" s="88"/>
      <c r="AG169" s="125"/>
      <c r="AH169" s="88"/>
      <c r="AI169" s="88">
        <f>T169*1.5</f>
        <v>153.9</v>
      </c>
      <c r="AJ169" s="88"/>
      <c r="AK169" s="88">
        <f>H169*I169+(H169+I169)*2*0.045+(H169+I169)*2*0.055*0.1</f>
        <v>1721.413</v>
      </c>
      <c r="AL169" s="88"/>
      <c r="AM169" s="88"/>
      <c r="AN169" s="88"/>
      <c r="AO169" s="88"/>
      <c r="AP169" s="77">
        <f>H169*2</f>
        <v>190</v>
      </c>
      <c r="AQ169" s="77">
        <f>H169/15*6*3</f>
        <v>114</v>
      </c>
      <c r="AR169" s="77"/>
      <c r="AS169" s="77">
        <f>H169*2</f>
        <v>190</v>
      </c>
      <c r="AT169" s="65" t="s">
        <v>56</v>
      </c>
      <c r="AZ169" s="132">
        <v>2154560</v>
      </c>
      <c r="BA169" s="135" t="s">
        <v>44</v>
      </c>
      <c r="BB169" s="132">
        <v>2154510</v>
      </c>
    </row>
    <row r="170" s="48" customFormat="1" ht="19.95" customHeight="1" spans="1:54">
      <c r="A170" s="63">
        <f t="shared" si="57"/>
        <v>163</v>
      </c>
      <c r="B170" s="132">
        <v>2160040</v>
      </c>
      <c r="C170" s="68" t="s">
        <v>44</v>
      </c>
      <c r="D170" s="132">
        <v>2160330</v>
      </c>
      <c r="E170" s="64" t="s">
        <v>69</v>
      </c>
      <c r="F170" s="64" t="s">
        <v>76</v>
      </c>
      <c r="G170" s="64" t="s">
        <v>60</v>
      </c>
      <c r="H170" s="64">
        <f t="shared" si="58"/>
        <v>290</v>
      </c>
      <c r="I170" s="64">
        <v>3.75</v>
      </c>
      <c r="J170" s="64">
        <v>4</v>
      </c>
      <c r="K170" s="123">
        <f>H170*I170</f>
        <v>1087.5</v>
      </c>
      <c r="L170" s="64"/>
      <c r="M170" s="64"/>
      <c r="N170" s="64">
        <v>6</v>
      </c>
      <c r="O170" s="64">
        <f>(H170-4)*(I170-0.3)</f>
        <v>986.7</v>
      </c>
      <c r="P170" s="88"/>
      <c r="Q170" s="88"/>
      <c r="R170" s="88">
        <v>9</v>
      </c>
      <c r="S170" s="88">
        <f>O170*0.05</f>
        <v>49.335</v>
      </c>
      <c r="T170" s="88"/>
      <c r="U170" s="64">
        <v>4</v>
      </c>
      <c r="V170" s="88">
        <f>K170</f>
        <v>1087.5</v>
      </c>
      <c r="W170" s="88"/>
      <c r="X170" s="88"/>
      <c r="Y170" s="64">
        <v>6</v>
      </c>
      <c r="Z170" s="88">
        <f>O170</f>
        <v>986.7</v>
      </c>
      <c r="AA170" s="88"/>
      <c r="AB170" s="88"/>
      <c r="AC170" s="88"/>
      <c r="AD170" s="88"/>
      <c r="AE170" s="88"/>
      <c r="AF170" s="88"/>
      <c r="AG170" s="88">
        <f>R170</f>
        <v>9</v>
      </c>
      <c r="AH170" s="88">
        <f>S170</f>
        <v>49.335</v>
      </c>
      <c r="AI170" s="88"/>
      <c r="AJ170" s="88"/>
      <c r="AK170" s="88">
        <f>K170+(H170+I170)*2*0.04+O170+(H170-4+I170-0.3)*0.06+S170</f>
        <v>2164.402</v>
      </c>
      <c r="AL170" s="88">
        <f>H170*0.1</f>
        <v>29</v>
      </c>
      <c r="AM170" s="88">
        <f>AL170*0.5*1.1</f>
        <v>15.95</v>
      </c>
      <c r="AN170" s="88">
        <f>(H170+I170)*2</f>
        <v>587.5</v>
      </c>
      <c r="AO170" s="88">
        <f>(H170-4+I170-0.3)*2</f>
        <v>578.9</v>
      </c>
      <c r="AP170" s="77"/>
      <c r="AQ170" s="77">
        <f>H170/15*6*2</f>
        <v>232</v>
      </c>
      <c r="AR170" s="77"/>
      <c r="AS170" s="77"/>
      <c r="AT170" s="64"/>
      <c r="AZ170" s="132">
        <v>2150025</v>
      </c>
      <c r="BA170" s="135" t="s">
        <v>44</v>
      </c>
      <c r="BB170" s="132">
        <v>2149975</v>
      </c>
    </row>
    <row r="171" s="48" customFormat="1" ht="25.1" customHeight="1" spans="1:54">
      <c r="A171" s="63">
        <f t="shared" si="57"/>
        <v>164</v>
      </c>
      <c r="B171" s="132">
        <v>2160415</v>
      </c>
      <c r="C171" s="68" t="s">
        <v>44</v>
      </c>
      <c r="D171" s="132">
        <v>2160580</v>
      </c>
      <c r="E171" s="64" t="s">
        <v>69</v>
      </c>
      <c r="F171" s="64" t="s">
        <v>73</v>
      </c>
      <c r="G171" s="64" t="s">
        <v>60</v>
      </c>
      <c r="H171" s="64">
        <f t="shared" ref="H171:H202" si="83">ABS(D171-B171)</f>
        <v>165</v>
      </c>
      <c r="I171" s="64">
        <v>7.5</v>
      </c>
      <c r="J171" s="64">
        <v>4</v>
      </c>
      <c r="K171" s="123">
        <f>H171*I171</f>
        <v>1237.5</v>
      </c>
      <c r="L171" s="64"/>
      <c r="M171" s="64"/>
      <c r="N171" s="64">
        <v>6</v>
      </c>
      <c r="O171" s="64">
        <f>(H171-4)*(I171-0.3)</f>
        <v>1159.2</v>
      </c>
      <c r="P171" s="88"/>
      <c r="Q171" s="88"/>
      <c r="R171" s="88">
        <v>9</v>
      </c>
      <c r="S171" s="88">
        <f>O171*0.05</f>
        <v>57.96</v>
      </c>
      <c r="T171" s="88"/>
      <c r="U171" s="64">
        <v>4</v>
      </c>
      <c r="V171" s="88">
        <f>K171</f>
        <v>1237.5</v>
      </c>
      <c r="W171" s="88"/>
      <c r="X171" s="88"/>
      <c r="Y171" s="64">
        <v>6</v>
      </c>
      <c r="Z171" s="88">
        <f>O171</f>
        <v>1159.2</v>
      </c>
      <c r="AA171" s="88"/>
      <c r="AB171" s="88"/>
      <c r="AC171" s="88"/>
      <c r="AD171" s="88"/>
      <c r="AE171" s="88"/>
      <c r="AF171" s="88"/>
      <c r="AG171" s="88">
        <f>R171</f>
        <v>9</v>
      </c>
      <c r="AH171" s="88">
        <f>S171</f>
        <v>57.96</v>
      </c>
      <c r="AI171" s="88"/>
      <c r="AJ171" s="88"/>
      <c r="AK171" s="88">
        <f>K171+(H171+I171)*2*0.04+O171+(H171-4+I171-0.3)*0.06+S171</f>
        <v>2478.552</v>
      </c>
      <c r="AL171" s="88">
        <f>H171*0.1</f>
        <v>16.5</v>
      </c>
      <c r="AM171" s="88">
        <f>AL171*0.5*1.1</f>
        <v>9.075</v>
      </c>
      <c r="AN171" s="88">
        <f>(H171+I171)*2</f>
        <v>345</v>
      </c>
      <c r="AO171" s="88">
        <f>(H171-4+I171-0.3)*2</f>
        <v>336.4</v>
      </c>
      <c r="AP171" s="77">
        <f>H171</f>
        <v>165</v>
      </c>
      <c r="AQ171" s="77">
        <f>H171/15*6*2</f>
        <v>132</v>
      </c>
      <c r="AR171" s="77"/>
      <c r="AS171" s="77"/>
      <c r="AT171" s="64"/>
      <c r="AZ171" s="132">
        <v>2149080</v>
      </c>
      <c r="BA171" s="135" t="s">
        <v>44</v>
      </c>
      <c r="BB171" s="132">
        <v>2149030</v>
      </c>
    </row>
    <row r="172" s="48" customFormat="1" ht="19.95" customHeight="1" spans="1:54">
      <c r="A172" s="63">
        <f t="shared" si="57"/>
        <v>165</v>
      </c>
      <c r="B172" s="132">
        <v>2160660</v>
      </c>
      <c r="C172" s="68" t="s">
        <v>44</v>
      </c>
      <c r="D172" s="132">
        <v>2160710</v>
      </c>
      <c r="E172" s="64" t="s">
        <v>69</v>
      </c>
      <c r="F172" s="64" t="s">
        <v>70</v>
      </c>
      <c r="G172" s="64" t="s">
        <v>52</v>
      </c>
      <c r="H172" s="64">
        <f t="shared" si="83"/>
        <v>50</v>
      </c>
      <c r="I172" s="64">
        <v>18</v>
      </c>
      <c r="J172" s="64"/>
      <c r="K172" s="123"/>
      <c r="L172" s="64"/>
      <c r="M172" s="64"/>
      <c r="N172" s="64"/>
      <c r="O172" s="125"/>
      <c r="P172" s="125"/>
      <c r="Q172" s="125"/>
      <c r="R172" s="125"/>
      <c r="S172" s="125"/>
      <c r="T172" s="88">
        <f>H172*I172*0.06</f>
        <v>54</v>
      </c>
      <c r="U172" s="64"/>
      <c r="V172" s="88"/>
      <c r="W172" s="125"/>
      <c r="X172" s="88"/>
      <c r="Y172" s="64"/>
      <c r="Z172" s="88"/>
      <c r="AA172" s="88"/>
      <c r="AB172" s="88"/>
      <c r="AC172" s="88"/>
      <c r="AD172" s="88"/>
      <c r="AE172" s="88"/>
      <c r="AF172" s="88"/>
      <c r="AG172" s="125"/>
      <c r="AH172" s="88"/>
      <c r="AI172" s="88">
        <f>T172*1.5</f>
        <v>81</v>
      </c>
      <c r="AJ172" s="88"/>
      <c r="AK172" s="88">
        <f>H172*I172+(H172+I172)*2*0.045+(H172+I172)*2*0.055*0.1</f>
        <v>906.868</v>
      </c>
      <c r="AL172" s="88"/>
      <c r="AM172" s="88"/>
      <c r="AN172" s="88"/>
      <c r="AO172" s="88"/>
      <c r="AP172" s="77">
        <f>H172*2</f>
        <v>100</v>
      </c>
      <c r="AQ172" s="77">
        <f>H172/15*6*3</f>
        <v>60</v>
      </c>
      <c r="AR172" s="77"/>
      <c r="AS172" s="77">
        <f>H172*2</f>
        <v>100</v>
      </c>
      <c r="AT172" s="65" t="s">
        <v>53</v>
      </c>
      <c r="AZ172" s="132">
        <v>2148935</v>
      </c>
      <c r="BA172" s="135" t="s">
        <v>44</v>
      </c>
      <c r="BB172" s="132">
        <v>2148655</v>
      </c>
    </row>
    <row r="173" s="48" customFormat="1" ht="19.95" customHeight="1" spans="1:54">
      <c r="A173" s="63">
        <f t="shared" si="57"/>
        <v>166</v>
      </c>
      <c r="B173" s="132">
        <v>2160720</v>
      </c>
      <c r="C173" s="68" t="s">
        <v>44</v>
      </c>
      <c r="D173" s="132">
        <v>2161300</v>
      </c>
      <c r="E173" s="64" t="s">
        <v>69</v>
      </c>
      <c r="F173" s="64" t="s">
        <v>73</v>
      </c>
      <c r="G173" s="64" t="s">
        <v>60</v>
      </c>
      <c r="H173" s="64">
        <f t="shared" si="83"/>
        <v>580</v>
      </c>
      <c r="I173" s="64">
        <v>7.5</v>
      </c>
      <c r="J173" s="64">
        <v>4</v>
      </c>
      <c r="K173" s="123">
        <f>H173*I173</f>
        <v>4350</v>
      </c>
      <c r="L173" s="64"/>
      <c r="M173" s="64"/>
      <c r="N173" s="64">
        <v>6</v>
      </c>
      <c r="O173" s="64">
        <f>(H173-4)*(I173-0.3)</f>
        <v>4147.2</v>
      </c>
      <c r="P173" s="88"/>
      <c r="Q173" s="88"/>
      <c r="R173" s="88">
        <v>9</v>
      </c>
      <c r="S173" s="88">
        <f>O173*0.05</f>
        <v>207.36</v>
      </c>
      <c r="T173" s="88"/>
      <c r="U173" s="64">
        <v>4</v>
      </c>
      <c r="V173" s="88">
        <f>K173</f>
        <v>4350</v>
      </c>
      <c r="W173" s="88"/>
      <c r="X173" s="88"/>
      <c r="Y173" s="64">
        <v>6</v>
      </c>
      <c r="Z173" s="88">
        <f>O173</f>
        <v>4147.2</v>
      </c>
      <c r="AA173" s="88"/>
      <c r="AB173" s="88"/>
      <c r="AC173" s="88"/>
      <c r="AD173" s="88"/>
      <c r="AE173" s="88"/>
      <c r="AF173" s="88"/>
      <c r="AG173" s="88">
        <f>R173</f>
        <v>9</v>
      </c>
      <c r="AH173" s="88">
        <f>S173</f>
        <v>207.36</v>
      </c>
      <c r="AI173" s="88"/>
      <c r="AJ173" s="88"/>
      <c r="AK173" s="88">
        <f>K173+(H173+I173)*2*0.04+O173+(H173-4+I173-0.3)*0.06+S173</f>
        <v>8786.552</v>
      </c>
      <c r="AL173" s="88">
        <f>H173*0.1</f>
        <v>58</v>
      </c>
      <c r="AM173" s="88">
        <f>AL173*0.5*1.1</f>
        <v>31.9</v>
      </c>
      <c r="AN173" s="88">
        <f>(H173+I173)*2</f>
        <v>1175</v>
      </c>
      <c r="AO173" s="88">
        <f>(H173-4+I173-0.3)*2</f>
        <v>1166.4</v>
      </c>
      <c r="AP173" s="77">
        <f>H173</f>
        <v>580</v>
      </c>
      <c r="AQ173" s="77">
        <f>H173/15*6*2</f>
        <v>464</v>
      </c>
      <c r="AR173" s="77"/>
      <c r="AS173" s="77"/>
      <c r="AT173" s="64"/>
      <c r="AZ173" s="132">
        <v>2147935</v>
      </c>
      <c r="BA173" s="135" t="s">
        <v>44</v>
      </c>
      <c r="BB173" s="132">
        <v>2147735</v>
      </c>
    </row>
    <row r="174" s="48" customFormat="1" ht="19.95" customHeight="1" spans="1:54">
      <c r="A174" s="63">
        <f t="shared" si="57"/>
        <v>167</v>
      </c>
      <c r="B174" s="132">
        <v>2160900</v>
      </c>
      <c r="C174" s="68" t="s">
        <v>44</v>
      </c>
      <c r="D174" s="132">
        <v>2161100</v>
      </c>
      <c r="E174" s="64" t="s">
        <v>69</v>
      </c>
      <c r="F174" s="64" t="s">
        <v>68</v>
      </c>
      <c r="G174" s="64" t="s">
        <v>47</v>
      </c>
      <c r="H174" s="64">
        <f t="shared" si="83"/>
        <v>200</v>
      </c>
      <c r="I174" s="64">
        <v>3.75</v>
      </c>
      <c r="J174" s="64">
        <v>4</v>
      </c>
      <c r="K174" s="123">
        <f>H174*I174</f>
        <v>750</v>
      </c>
      <c r="L174" s="64">
        <v>4</v>
      </c>
      <c r="M174" s="64">
        <f>(H174-4)*(I174-0.3)</f>
        <v>676.2</v>
      </c>
      <c r="N174" s="64"/>
      <c r="O174" s="88"/>
      <c r="P174" s="88"/>
      <c r="Q174" s="88"/>
      <c r="R174" s="88">
        <v>5</v>
      </c>
      <c r="S174" s="88">
        <f>M174*0.05</f>
        <v>33.81</v>
      </c>
      <c r="T174" s="88"/>
      <c r="U174" s="64">
        <v>4</v>
      </c>
      <c r="V174" s="88">
        <f>K174</f>
        <v>750</v>
      </c>
      <c r="W174" s="88">
        <v>4</v>
      </c>
      <c r="X174" s="88">
        <f>M174</f>
        <v>676.2</v>
      </c>
      <c r="Y174" s="64"/>
      <c r="Z174" s="88"/>
      <c r="AA174" s="88"/>
      <c r="AB174" s="88"/>
      <c r="AC174" s="88">
        <v>5</v>
      </c>
      <c r="AD174" s="88">
        <f>S174</f>
        <v>33.81</v>
      </c>
      <c r="AE174" s="88"/>
      <c r="AF174" s="88"/>
      <c r="AG174" s="88"/>
      <c r="AH174" s="88"/>
      <c r="AI174" s="88"/>
      <c r="AJ174" s="88"/>
      <c r="AK174" s="88">
        <f>K174+(H174+I174)*2*0.04+O174+(H174-4+I174-0.3)*0.06+S174</f>
        <v>812.077</v>
      </c>
      <c r="AL174" s="88">
        <f>H174*0.1</f>
        <v>20</v>
      </c>
      <c r="AM174" s="88">
        <f>AL174*0.5*1.1</f>
        <v>11</v>
      </c>
      <c r="AN174" s="88">
        <f>(H174+I174)*2</f>
        <v>407.5</v>
      </c>
      <c r="AO174" s="88">
        <f>(H174-4+I174-0.3)*2</f>
        <v>398.9</v>
      </c>
      <c r="AP174" s="77"/>
      <c r="AQ174" s="77">
        <f>H174/15*6*2</f>
        <v>160</v>
      </c>
      <c r="AR174" s="77"/>
      <c r="AS174" s="77"/>
      <c r="AT174" s="64"/>
      <c r="AZ174" s="132">
        <v>2147430</v>
      </c>
      <c r="BA174" s="135" t="s">
        <v>44</v>
      </c>
      <c r="BB174" s="132">
        <v>2147300</v>
      </c>
    </row>
    <row r="175" s="48" customFormat="1" ht="19.95" customHeight="1" spans="1:54">
      <c r="A175" s="63">
        <f t="shared" si="57"/>
        <v>168</v>
      </c>
      <c r="B175" s="132">
        <v>2161300</v>
      </c>
      <c r="C175" s="68" t="s">
        <v>44</v>
      </c>
      <c r="D175" s="132">
        <v>2161350</v>
      </c>
      <c r="E175" s="64" t="s">
        <v>69</v>
      </c>
      <c r="F175" s="64" t="s">
        <v>70</v>
      </c>
      <c r="G175" s="64" t="s">
        <v>52</v>
      </c>
      <c r="H175" s="64">
        <f t="shared" si="83"/>
        <v>50</v>
      </c>
      <c r="I175" s="64">
        <v>18</v>
      </c>
      <c r="J175" s="64"/>
      <c r="K175" s="123"/>
      <c r="L175" s="64"/>
      <c r="M175" s="64"/>
      <c r="N175" s="64"/>
      <c r="O175" s="88"/>
      <c r="P175" s="88"/>
      <c r="Q175" s="88"/>
      <c r="R175" s="88"/>
      <c r="S175" s="88"/>
      <c r="T175" s="88">
        <f>H175*I175*0.06</f>
        <v>54</v>
      </c>
      <c r="U175" s="64"/>
      <c r="V175" s="88"/>
      <c r="W175" s="125"/>
      <c r="X175" s="88"/>
      <c r="Y175" s="64"/>
      <c r="Z175" s="88"/>
      <c r="AA175" s="88"/>
      <c r="AB175" s="88"/>
      <c r="AC175" s="88"/>
      <c r="AD175" s="88"/>
      <c r="AE175" s="88"/>
      <c r="AF175" s="88"/>
      <c r="AG175" s="125"/>
      <c r="AH175" s="88"/>
      <c r="AI175" s="88">
        <f>T175*1.5</f>
        <v>81</v>
      </c>
      <c r="AJ175" s="88"/>
      <c r="AK175" s="88">
        <f>H175*I175+(H175+I175)*2*0.045+(H175+I175)*2*0.055*0.1</f>
        <v>906.868</v>
      </c>
      <c r="AL175" s="88"/>
      <c r="AM175" s="88"/>
      <c r="AN175" s="88"/>
      <c r="AO175" s="88"/>
      <c r="AP175" s="77">
        <f>H175*2</f>
        <v>100</v>
      </c>
      <c r="AQ175" s="77">
        <f>H175/15*6*3</f>
        <v>60</v>
      </c>
      <c r="AR175" s="77"/>
      <c r="AS175" s="77">
        <f>H175*2</f>
        <v>100</v>
      </c>
      <c r="AT175" s="65" t="s">
        <v>53</v>
      </c>
      <c r="AZ175" s="132">
        <v>2147290</v>
      </c>
      <c r="BA175" s="135" t="s">
        <v>44</v>
      </c>
      <c r="BB175" s="132">
        <v>2147120</v>
      </c>
    </row>
    <row r="176" s="48" customFormat="1" ht="19.95" customHeight="1" spans="1:54">
      <c r="A176" s="63">
        <f t="shared" si="57"/>
        <v>169</v>
      </c>
      <c r="B176" s="132">
        <v>2161490</v>
      </c>
      <c r="C176" s="68" t="s">
        <v>44</v>
      </c>
      <c r="D176" s="132">
        <v>2161820</v>
      </c>
      <c r="E176" s="64" t="s">
        <v>69</v>
      </c>
      <c r="F176" s="64" t="s">
        <v>74</v>
      </c>
      <c r="G176" s="64" t="s">
        <v>60</v>
      </c>
      <c r="H176" s="64">
        <f t="shared" si="83"/>
        <v>330</v>
      </c>
      <c r="I176" s="64">
        <v>11.25</v>
      </c>
      <c r="J176" s="64">
        <v>4</v>
      </c>
      <c r="K176" s="123">
        <f>H176*I176</f>
        <v>3712.5</v>
      </c>
      <c r="L176" s="64"/>
      <c r="M176" s="64"/>
      <c r="N176" s="64">
        <v>6</v>
      </c>
      <c r="O176" s="64">
        <f>(H176-4)*(I176-0.3)</f>
        <v>3569.7</v>
      </c>
      <c r="P176" s="88"/>
      <c r="Q176" s="88"/>
      <c r="R176" s="88">
        <v>9</v>
      </c>
      <c r="S176" s="88">
        <f>O176*0.05</f>
        <v>178.485</v>
      </c>
      <c r="T176" s="88"/>
      <c r="U176" s="64">
        <v>4</v>
      </c>
      <c r="V176" s="88">
        <f>K176</f>
        <v>3712.5</v>
      </c>
      <c r="W176" s="88"/>
      <c r="X176" s="88"/>
      <c r="Y176" s="64">
        <v>6</v>
      </c>
      <c r="Z176" s="88">
        <f>O176</f>
        <v>3569.7</v>
      </c>
      <c r="AA176" s="88"/>
      <c r="AB176" s="88"/>
      <c r="AC176" s="88"/>
      <c r="AD176" s="88"/>
      <c r="AE176" s="88"/>
      <c r="AF176" s="88"/>
      <c r="AG176" s="88">
        <f>R176</f>
        <v>9</v>
      </c>
      <c r="AH176" s="88">
        <f>S176</f>
        <v>178.485</v>
      </c>
      <c r="AI176" s="88"/>
      <c r="AJ176" s="88"/>
      <c r="AK176" s="88">
        <f>K176+(H176+I176)*2*0.04+O176+(H176-4+I176-0.3)*0.06+S176</f>
        <v>7508.202</v>
      </c>
      <c r="AL176" s="88">
        <f>H176*0.1</f>
        <v>33</v>
      </c>
      <c r="AM176" s="88">
        <f>AL176*0.5*1.1</f>
        <v>18.15</v>
      </c>
      <c r="AN176" s="88">
        <f>(H176+I176)*2</f>
        <v>682.5</v>
      </c>
      <c r="AO176" s="88">
        <f>(H176-4+I176-0.3)*2</f>
        <v>673.9</v>
      </c>
      <c r="AP176" s="77">
        <f>H176</f>
        <v>330</v>
      </c>
      <c r="AQ176" s="77">
        <f>H176/15*6*3</f>
        <v>396</v>
      </c>
      <c r="AR176" s="77"/>
      <c r="AS176" s="77"/>
      <c r="AT176" s="64"/>
      <c r="AZ176" s="132">
        <v>2146305</v>
      </c>
      <c r="BA176" s="135" t="s">
        <v>44</v>
      </c>
      <c r="BB176" s="132">
        <v>2145880</v>
      </c>
    </row>
    <row r="177" s="48" customFormat="1" ht="19.95" customHeight="1" spans="1:54">
      <c r="A177" s="63">
        <f t="shared" si="57"/>
        <v>170</v>
      </c>
      <c r="B177" s="132">
        <v>2161870</v>
      </c>
      <c r="C177" s="68" t="s">
        <v>44</v>
      </c>
      <c r="D177" s="132">
        <v>2161920</v>
      </c>
      <c r="E177" s="64" t="s">
        <v>69</v>
      </c>
      <c r="F177" s="64" t="s">
        <v>70</v>
      </c>
      <c r="G177" s="64" t="s">
        <v>52</v>
      </c>
      <c r="H177" s="64">
        <f t="shared" si="83"/>
        <v>50</v>
      </c>
      <c r="I177" s="64">
        <v>18</v>
      </c>
      <c r="J177" s="64"/>
      <c r="K177" s="123"/>
      <c r="L177" s="64"/>
      <c r="M177" s="64"/>
      <c r="N177" s="64"/>
      <c r="O177" s="88"/>
      <c r="P177" s="88"/>
      <c r="Q177" s="88"/>
      <c r="R177" s="88"/>
      <c r="S177" s="88"/>
      <c r="T177" s="88">
        <f>H177*I177*0.06</f>
        <v>54</v>
      </c>
      <c r="U177" s="64"/>
      <c r="V177" s="88"/>
      <c r="W177" s="125"/>
      <c r="X177" s="88"/>
      <c r="Y177" s="64"/>
      <c r="Z177" s="88"/>
      <c r="AA177" s="88"/>
      <c r="AB177" s="88"/>
      <c r="AC177" s="88"/>
      <c r="AD177" s="88"/>
      <c r="AE177" s="88"/>
      <c r="AF177" s="88"/>
      <c r="AG177" s="125"/>
      <c r="AH177" s="88"/>
      <c r="AI177" s="88">
        <f>T177*1.5</f>
        <v>81</v>
      </c>
      <c r="AJ177" s="88"/>
      <c r="AK177" s="88">
        <f>H177*I177+(H177+I177)*2*0.045+(H177+I177)*2*0.055*0.1</f>
        <v>906.868</v>
      </c>
      <c r="AL177" s="88"/>
      <c r="AM177" s="88"/>
      <c r="AN177" s="88"/>
      <c r="AO177" s="88"/>
      <c r="AP177" s="77">
        <f>H177*2</f>
        <v>100</v>
      </c>
      <c r="AQ177" s="77">
        <f>H177/15*6*3</f>
        <v>60</v>
      </c>
      <c r="AR177" s="77"/>
      <c r="AS177" s="77">
        <f>H177*2</f>
        <v>100</v>
      </c>
      <c r="AT177" s="65" t="s">
        <v>53</v>
      </c>
      <c r="AZ177" s="132">
        <v>2145450</v>
      </c>
      <c r="BA177" s="135" t="s">
        <v>44</v>
      </c>
      <c r="BB177" s="132">
        <v>2145330</v>
      </c>
    </row>
    <row r="178" s="48" customFormat="1" ht="19.95" customHeight="1" spans="1:54">
      <c r="A178" s="63">
        <f t="shared" si="57"/>
        <v>171</v>
      </c>
      <c r="B178" s="132">
        <v>2162225</v>
      </c>
      <c r="C178" s="68" t="s">
        <v>44</v>
      </c>
      <c r="D178" s="132">
        <v>2162275</v>
      </c>
      <c r="E178" s="64" t="s">
        <v>69</v>
      </c>
      <c r="F178" s="64" t="s">
        <v>70</v>
      </c>
      <c r="G178" s="64" t="s">
        <v>52</v>
      </c>
      <c r="H178" s="64">
        <f t="shared" si="83"/>
        <v>50</v>
      </c>
      <c r="I178" s="64">
        <v>21.75</v>
      </c>
      <c r="J178" s="64"/>
      <c r="K178" s="123"/>
      <c r="L178" s="64"/>
      <c r="M178" s="64"/>
      <c r="N178" s="64"/>
      <c r="O178" s="88"/>
      <c r="P178" s="88"/>
      <c r="Q178" s="88"/>
      <c r="R178" s="88"/>
      <c r="S178" s="88"/>
      <c r="T178" s="88">
        <f>H178*I178*0.06</f>
        <v>65.25</v>
      </c>
      <c r="U178" s="64"/>
      <c r="V178" s="88"/>
      <c r="W178" s="125"/>
      <c r="X178" s="88"/>
      <c r="Y178" s="64"/>
      <c r="Z178" s="88"/>
      <c r="AA178" s="88"/>
      <c r="AB178" s="88"/>
      <c r="AC178" s="88"/>
      <c r="AD178" s="88"/>
      <c r="AE178" s="88"/>
      <c r="AF178" s="88"/>
      <c r="AG178" s="125"/>
      <c r="AH178" s="88"/>
      <c r="AI178" s="88">
        <f>T178*1.5</f>
        <v>97.875</v>
      </c>
      <c r="AJ178" s="88"/>
      <c r="AK178" s="88">
        <f>H178*I178+(H178+I178)*2*0.045+(H178+I178)*2*0.055*0.1</f>
        <v>1094.74675</v>
      </c>
      <c r="AL178" s="88"/>
      <c r="AM178" s="88"/>
      <c r="AN178" s="88"/>
      <c r="AO178" s="88"/>
      <c r="AP178" s="77">
        <f>H178*2</f>
        <v>100</v>
      </c>
      <c r="AQ178" s="77">
        <f>H178/15*6*3</f>
        <v>60</v>
      </c>
      <c r="AR178" s="77"/>
      <c r="AS178" s="77">
        <f>H178*2</f>
        <v>100</v>
      </c>
      <c r="AT178" s="65" t="s">
        <v>53</v>
      </c>
      <c r="AZ178" s="132">
        <v>2133825</v>
      </c>
      <c r="BA178" s="135" t="s">
        <v>44</v>
      </c>
      <c r="BB178" s="132">
        <v>2133775</v>
      </c>
    </row>
    <row r="179" s="50" customFormat="1" ht="19.95" customHeight="1" spans="1:54">
      <c r="A179" s="63">
        <f t="shared" si="57"/>
        <v>172</v>
      </c>
      <c r="B179" s="132">
        <v>2162400</v>
      </c>
      <c r="C179" s="68" t="s">
        <v>44</v>
      </c>
      <c r="D179" s="132">
        <v>2162605</v>
      </c>
      <c r="E179" s="64" t="s">
        <v>69</v>
      </c>
      <c r="F179" s="64" t="s">
        <v>48</v>
      </c>
      <c r="G179" s="64" t="s">
        <v>47</v>
      </c>
      <c r="H179" s="64">
        <f t="shared" si="83"/>
        <v>205</v>
      </c>
      <c r="I179" s="64">
        <v>3.75</v>
      </c>
      <c r="J179" s="64">
        <v>4</v>
      </c>
      <c r="K179" s="123">
        <f>H179*I179</f>
        <v>768.75</v>
      </c>
      <c r="L179" s="64">
        <v>4</v>
      </c>
      <c r="M179" s="64">
        <f>(H179-4)*(I179-0.3)</f>
        <v>693.45</v>
      </c>
      <c r="N179" s="64"/>
      <c r="O179" s="88"/>
      <c r="P179" s="88"/>
      <c r="Q179" s="88"/>
      <c r="R179" s="88">
        <v>5</v>
      </c>
      <c r="S179" s="88">
        <f>M179*0.05</f>
        <v>34.6725</v>
      </c>
      <c r="T179" s="88"/>
      <c r="U179" s="64">
        <v>4</v>
      </c>
      <c r="V179" s="88">
        <f>K179</f>
        <v>768.75</v>
      </c>
      <c r="W179" s="88">
        <v>4</v>
      </c>
      <c r="X179" s="88">
        <f>M179</f>
        <v>693.45</v>
      </c>
      <c r="Y179" s="64"/>
      <c r="Z179" s="88"/>
      <c r="AA179" s="88"/>
      <c r="AB179" s="88"/>
      <c r="AC179" s="88">
        <v>5</v>
      </c>
      <c r="AD179" s="88">
        <f>S179</f>
        <v>34.6725</v>
      </c>
      <c r="AE179" s="88"/>
      <c r="AF179" s="88"/>
      <c r="AG179" s="88"/>
      <c r="AH179" s="88"/>
      <c r="AI179" s="88"/>
      <c r="AJ179" s="88"/>
      <c r="AK179" s="88">
        <f>K179+(H179+I179)*2*0.04+O179+(H179-4+I179-0.3)*0.06+S179</f>
        <v>832.3895</v>
      </c>
      <c r="AL179" s="88">
        <f>H179*0.1</f>
        <v>20.5</v>
      </c>
      <c r="AM179" s="88">
        <f>AL179*0.5*1.1</f>
        <v>11.275</v>
      </c>
      <c r="AN179" s="88">
        <f>(H179+I179)*2</f>
        <v>417.5</v>
      </c>
      <c r="AO179" s="88">
        <f>(H179-4+I179-0.3)*2</f>
        <v>408.9</v>
      </c>
      <c r="AP179" s="77"/>
      <c r="AQ179" s="77">
        <f>H179/15*6</f>
        <v>82</v>
      </c>
      <c r="AR179" s="77"/>
      <c r="AS179" s="77"/>
      <c r="AT179" s="64"/>
      <c r="AZ179" s="132">
        <v>2130540</v>
      </c>
      <c r="BA179" s="135" t="s">
        <v>44</v>
      </c>
      <c r="BB179" s="132">
        <v>2130490</v>
      </c>
    </row>
    <row r="180" s="50" customFormat="1" ht="34.95" customHeight="1" spans="1:54">
      <c r="A180" s="63">
        <f t="shared" si="57"/>
        <v>173</v>
      </c>
      <c r="B180" s="132">
        <v>2162400</v>
      </c>
      <c r="C180" s="68" t="s">
        <v>44</v>
      </c>
      <c r="D180" s="132">
        <v>2162605</v>
      </c>
      <c r="E180" s="64" t="s">
        <v>69</v>
      </c>
      <c r="F180" s="64" t="s">
        <v>59</v>
      </c>
      <c r="G180" s="64" t="s">
        <v>60</v>
      </c>
      <c r="H180" s="64">
        <f t="shared" si="83"/>
        <v>205</v>
      </c>
      <c r="I180" s="64">
        <v>7.5</v>
      </c>
      <c r="J180" s="64">
        <v>4</v>
      </c>
      <c r="K180" s="123">
        <f>H180*I180</f>
        <v>1537.5</v>
      </c>
      <c r="L180" s="64"/>
      <c r="M180" s="64"/>
      <c r="N180" s="64">
        <v>6</v>
      </c>
      <c r="O180" s="64">
        <f>(H180-4)*(I180-0.3)</f>
        <v>1447.2</v>
      </c>
      <c r="P180" s="88"/>
      <c r="Q180" s="88"/>
      <c r="R180" s="88">
        <v>9</v>
      </c>
      <c r="S180" s="88">
        <f>O180*0.05</f>
        <v>72.36</v>
      </c>
      <c r="T180" s="88"/>
      <c r="U180" s="64">
        <v>4</v>
      </c>
      <c r="V180" s="88">
        <f>K180</f>
        <v>1537.5</v>
      </c>
      <c r="W180" s="88"/>
      <c r="X180" s="88"/>
      <c r="Y180" s="64">
        <v>6</v>
      </c>
      <c r="Z180" s="88">
        <f>O180</f>
        <v>1447.2</v>
      </c>
      <c r="AA180" s="88"/>
      <c r="AB180" s="88"/>
      <c r="AC180" s="88"/>
      <c r="AD180" s="88"/>
      <c r="AE180" s="88"/>
      <c r="AF180" s="88"/>
      <c r="AG180" s="88">
        <f>R180</f>
        <v>9</v>
      </c>
      <c r="AH180" s="88">
        <f>S180</f>
        <v>72.36</v>
      </c>
      <c r="AI180" s="88"/>
      <c r="AJ180" s="88"/>
      <c r="AK180" s="88">
        <f>K180+(H180+I180)*2*0.04+O180+(H180-4+I180-0.3)*0.06+S180</f>
        <v>3086.552</v>
      </c>
      <c r="AL180" s="88">
        <f>H180*0.1</f>
        <v>20.5</v>
      </c>
      <c r="AM180" s="88">
        <f>AL180*0.5*1.1</f>
        <v>11.275</v>
      </c>
      <c r="AN180" s="88">
        <f>(H180+I180)*2</f>
        <v>425</v>
      </c>
      <c r="AO180" s="88">
        <f>(H180-4+I180-0.3)*2</f>
        <v>416.4</v>
      </c>
      <c r="AP180" s="77">
        <f>H180</f>
        <v>205</v>
      </c>
      <c r="AQ180" s="77">
        <f>H180/15*6*2</f>
        <v>164</v>
      </c>
      <c r="AR180" s="77"/>
      <c r="AS180" s="77"/>
      <c r="AT180" s="64"/>
      <c r="AZ180" s="132">
        <v>2128525</v>
      </c>
      <c r="BA180" s="135" t="s">
        <v>44</v>
      </c>
      <c r="BB180" s="132">
        <v>2128475</v>
      </c>
    </row>
    <row r="181" s="50" customFormat="1" ht="19.95" customHeight="1" spans="1:54">
      <c r="A181" s="63">
        <f t="shared" si="57"/>
        <v>174</v>
      </c>
      <c r="B181" s="132">
        <v>2163930</v>
      </c>
      <c r="C181" s="68" t="s">
        <v>44</v>
      </c>
      <c r="D181" s="132">
        <v>2164130</v>
      </c>
      <c r="E181" s="64" t="s">
        <v>69</v>
      </c>
      <c r="F181" s="64" t="s">
        <v>75</v>
      </c>
      <c r="G181" s="64" t="s">
        <v>60</v>
      </c>
      <c r="H181" s="64">
        <f t="shared" si="83"/>
        <v>200</v>
      </c>
      <c r="I181" s="64">
        <v>3.75</v>
      </c>
      <c r="J181" s="64">
        <v>4</v>
      </c>
      <c r="K181" s="123">
        <f>H181*I181</f>
        <v>750</v>
      </c>
      <c r="L181" s="64"/>
      <c r="M181" s="64"/>
      <c r="N181" s="64">
        <v>6</v>
      </c>
      <c r="O181" s="64">
        <f>(H181-4)*(I181-0.3)</f>
        <v>676.2</v>
      </c>
      <c r="P181" s="88"/>
      <c r="Q181" s="88"/>
      <c r="R181" s="88">
        <v>9</v>
      </c>
      <c r="S181" s="88">
        <f>O181*0.05</f>
        <v>33.81</v>
      </c>
      <c r="T181" s="88"/>
      <c r="U181" s="64">
        <v>4</v>
      </c>
      <c r="V181" s="88">
        <f>K181</f>
        <v>750</v>
      </c>
      <c r="W181" s="88"/>
      <c r="X181" s="88"/>
      <c r="Y181" s="64">
        <v>6</v>
      </c>
      <c r="Z181" s="88">
        <f>O181</f>
        <v>676.2</v>
      </c>
      <c r="AA181" s="88"/>
      <c r="AB181" s="88"/>
      <c r="AC181" s="88"/>
      <c r="AD181" s="88"/>
      <c r="AE181" s="88"/>
      <c r="AF181" s="88"/>
      <c r="AG181" s="88">
        <f>R181</f>
        <v>9</v>
      </c>
      <c r="AH181" s="88">
        <f>S181</f>
        <v>33.81</v>
      </c>
      <c r="AI181" s="88"/>
      <c r="AJ181" s="88"/>
      <c r="AK181" s="88">
        <f>K181+(H181+I181)*2*0.04+O181+(H181-4+I181-0.3)*0.06+S181</f>
        <v>1488.277</v>
      </c>
      <c r="AL181" s="88">
        <f>H181*0.1</f>
        <v>20</v>
      </c>
      <c r="AM181" s="88">
        <f>AL181*0.5*1.1</f>
        <v>11</v>
      </c>
      <c r="AN181" s="88">
        <f>(H181+I181)*2</f>
        <v>407.5</v>
      </c>
      <c r="AO181" s="88">
        <f>(H181-4+I181-0.3)*2</f>
        <v>398.9</v>
      </c>
      <c r="AP181" s="77">
        <f>H181</f>
        <v>200</v>
      </c>
      <c r="AQ181" s="77">
        <f>H181/15*6*2</f>
        <v>160</v>
      </c>
      <c r="AR181" s="77"/>
      <c r="AS181" s="77"/>
      <c r="AT181" s="64"/>
      <c r="AZ181" s="132">
        <v>2128200</v>
      </c>
      <c r="BA181" s="135" t="s">
        <v>44</v>
      </c>
      <c r="BB181" s="132">
        <v>2128150</v>
      </c>
    </row>
    <row r="182" s="50" customFormat="1" ht="19.95" customHeight="1" spans="1:54">
      <c r="A182" s="63">
        <f t="shared" si="57"/>
        <v>175</v>
      </c>
      <c r="B182" s="132">
        <v>2165930</v>
      </c>
      <c r="C182" s="68" t="s">
        <v>44</v>
      </c>
      <c r="D182" s="132">
        <v>2165980</v>
      </c>
      <c r="E182" s="64" t="s">
        <v>69</v>
      </c>
      <c r="F182" s="64" t="s">
        <v>70</v>
      </c>
      <c r="G182" s="64" t="s">
        <v>52</v>
      </c>
      <c r="H182" s="64">
        <f t="shared" si="83"/>
        <v>50</v>
      </c>
      <c r="I182" s="64">
        <v>18</v>
      </c>
      <c r="J182" s="64"/>
      <c r="K182" s="123"/>
      <c r="L182" s="64"/>
      <c r="M182" s="64"/>
      <c r="N182" s="64"/>
      <c r="O182" s="88"/>
      <c r="P182" s="88"/>
      <c r="Q182" s="88"/>
      <c r="R182" s="88"/>
      <c r="S182" s="88"/>
      <c r="T182" s="88">
        <f t="shared" ref="T182:T189" si="84">H182*I182*0.06</f>
        <v>54</v>
      </c>
      <c r="U182" s="64"/>
      <c r="V182" s="88"/>
      <c r="W182" s="125"/>
      <c r="X182" s="88"/>
      <c r="Y182" s="64"/>
      <c r="Z182" s="88"/>
      <c r="AA182" s="88"/>
      <c r="AB182" s="88"/>
      <c r="AC182" s="88"/>
      <c r="AD182" s="88"/>
      <c r="AE182" s="88"/>
      <c r="AF182" s="88"/>
      <c r="AG182" s="125"/>
      <c r="AH182" s="88"/>
      <c r="AI182" s="88">
        <f t="shared" ref="AI182:AI189" si="85">T182*1.5</f>
        <v>81</v>
      </c>
      <c r="AJ182" s="88"/>
      <c r="AK182" s="88">
        <f t="shared" ref="AK182:AK189" si="86">H182*I182+(H182+I182)*2*0.045+(H182+I182)*2*0.055*0.1</f>
        <v>906.868</v>
      </c>
      <c r="AL182" s="88"/>
      <c r="AM182" s="88"/>
      <c r="AN182" s="88"/>
      <c r="AO182" s="88"/>
      <c r="AP182" s="77">
        <f t="shared" ref="AP182:AP189" si="87">H182*2</f>
        <v>100</v>
      </c>
      <c r="AQ182" s="77">
        <f t="shared" ref="AQ182:AQ189" si="88">H182/15*6*3</f>
        <v>60</v>
      </c>
      <c r="AR182" s="77"/>
      <c r="AS182" s="77">
        <f t="shared" ref="AS182:AS189" si="89">H182*2</f>
        <v>100</v>
      </c>
      <c r="AT182" s="65" t="s">
        <v>53</v>
      </c>
      <c r="AZ182" s="132">
        <v>2128145</v>
      </c>
      <c r="BA182" s="135" t="s">
        <v>44</v>
      </c>
      <c r="BB182" s="132">
        <v>2128095</v>
      </c>
    </row>
    <row r="183" s="50" customFormat="1" ht="25.1" customHeight="1" spans="1:54">
      <c r="A183" s="63">
        <f t="shared" si="57"/>
        <v>176</v>
      </c>
      <c r="B183" s="132">
        <v>2166095</v>
      </c>
      <c r="C183" s="68" t="s">
        <v>44</v>
      </c>
      <c r="D183" s="132">
        <v>2166145</v>
      </c>
      <c r="E183" s="64" t="s">
        <v>69</v>
      </c>
      <c r="F183" s="64" t="s">
        <v>70</v>
      </c>
      <c r="G183" s="64" t="s">
        <v>52</v>
      </c>
      <c r="H183" s="64">
        <f t="shared" si="83"/>
        <v>50</v>
      </c>
      <c r="I183" s="64">
        <v>18</v>
      </c>
      <c r="J183" s="64"/>
      <c r="K183" s="123"/>
      <c r="L183" s="64"/>
      <c r="M183" s="64"/>
      <c r="N183" s="64"/>
      <c r="O183" s="88"/>
      <c r="P183" s="88"/>
      <c r="Q183" s="88"/>
      <c r="R183" s="88"/>
      <c r="S183" s="88"/>
      <c r="T183" s="88">
        <f t="shared" si="84"/>
        <v>54</v>
      </c>
      <c r="U183" s="64"/>
      <c r="V183" s="88"/>
      <c r="W183" s="125"/>
      <c r="X183" s="88"/>
      <c r="Y183" s="64"/>
      <c r="Z183" s="88"/>
      <c r="AA183" s="88"/>
      <c r="AB183" s="88"/>
      <c r="AC183" s="88"/>
      <c r="AD183" s="88"/>
      <c r="AE183" s="88"/>
      <c r="AF183" s="88"/>
      <c r="AG183" s="125"/>
      <c r="AH183" s="88"/>
      <c r="AI183" s="88">
        <f t="shared" si="85"/>
        <v>81</v>
      </c>
      <c r="AJ183" s="88"/>
      <c r="AK183" s="88">
        <f t="shared" si="86"/>
        <v>906.868</v>
      </c>
      <c r="AL183" s="88"/>
      <c r="AM183" s="88"/>
      <c r="AN183" s="88"/>
      <c r="AO183" s="88"/>
      <c r="AP183" s="77">
        <f t="shared" si="87"/>
        <v>100</v>
      </c>
      <c r="AQ183" s="77">
        <f t="shared" si="88"/>
        <v>60</v>
      </c>
      <c r="AR183" s="77"/>
      <c r="AS183" s="77">
        <f t="shared" si="89"/>
        <v>100</v>
      </c>
      <c r="AT183" s="65" t="s">
        <v>53</v>
      </c>
      <c r="AZ183" s="132">
        <v>2127045</v>
      </c>
      <c r="BA183" s="135" t="s">
        <v>44</v>
      </c>
      <c r="BB183" s="132">
        <v>2126995</v>
      </c>
    </row>
    <row r="184" s="50" customFormat="1" ht="19.95" customHeight="1" spans="1:54">
      <c r="A184" s="63">
        <f t="shared" si="57"/>
        <v>177</v>
      </c>
      <c r="B184" s="132">
        <v>2168140</v>
      </c>
      <c r="C184" s="68" t="s">
        <v>44</v>
      </c>
      <c r="D184" s="132">
        <v>2168190</v>
      </c>
      <c r="E184" s="64" t="s">
        <v>69</v>
      </c>
      <c r="F184" s="64" t="s">
        <v>70</v>
      </c>
      <c r="G184" s="64" t="s">
        <v>52</v>
      </c>
      <c r="H184" s="64">
        <f t="shared" si="83"/>
        <v>50</v>
      </c>
      <c r="I184" s="64">
        <v>18</v>
      </c>
      <c r="J184" s="64"/>
      <c r="K184" s="123"/>
      <c r="L184" s="64"/>
      <c r="M184" s="64"/>
      <c r="N184" s="64"/>
      <c r="O184" s="88"/>
      <c r="P184" s="88"/>
      <c r="Q184" s="88"/>
      <c r="R184" s="88"/>
      <c r="S184" s="88"/>
      <c r="T184" s="88">
        <f t="shared" si="84"/>
        <v>54</v>
      </c>
      <c r="U184" s="64"/>
      <c r="V184" s="88"/>
      <c r="W184" s="125"/>
      <c r="X184" s="88"/>
      <c r="Y184" s="64"/>
      <c r="Z184" s="88"/>
      <c r="AA184" s="88"/>
      <c r="AB184" s="88"/>
      <c r="AC184" s="88"/>
      <c r="AD184" s="88"/>
      <c r="AE184" s="88"/>
      <c r="AF184" s="88"/>
      <c r="AG184" s="125"/>
      <c r="AH184" s="88"/>
      <c r="AI184" s="88">
        <f t="shared" si="85"/>
        <v>81</v>
      </c>
      <c r="AJ184" s="88"/>
      <c r="AK184" s="88">
        <f t="shared" si="86"/>
        <v>906.868</v>
      </c>
      <c r="AL184" s="88"/>
      <c r="AM184" s="88"/>
      <c r="AN184" s="88"/>
      <c r="AO184" s="88"/>
      <c r="AP184" s="77">
        <f t="shared" si="87"/>
        <v>100</v>
      </c>
      <c r="AQ184" s="77">
        <f t="shared" si="88"/>
        <v>60</v>
      </c>
      <c r="AR184" s="77"/>
      <c r="AS184" s="77">
        <f t="shared" si="89"/>
        <v>100</v>
      </c>
      <c r="AT184" s="65" t="s">
        <v>56</v>
      </c>
      <c r="AZ184" s="132">
        <v>2126906</v>
      </c>
      <c r="BA184" s="135" t="s">
        <v>44</v>
      </c>
      <c r="BB184" s="132">
        <v>2126815</v>
      </c>
    </row>
    <row r="185" s="50" customFormat="1" ht="25.1" customHeight="1" spans="1:54">
      <c r="A185" s="63">
        <f t="shared" si="57"/>
        <v>178</v>
      </c>
      <c r="B185" s="132">
        <v>2168265</v>
      </c>
      <c r="C185" s="68" t="s">
        <v>44</v>
      </c>
      <c r="D185" s="132">
        <v>2168315</v>
      </c>
      <c r="E185" s="64" t="s">
        <v>69</v>
      </c>
      <c r="F185" s="64" t="s">
        <v>70</v>
      </c>
      <c r="G185" s="64" t="s">
        <v>52</v>
      </c>
      <c r="H185" s="64">
        <f t="shared" si="83"/>
        <v>50</v>
      </c>
      <c r="I185" s="64">
        <v>18</v>
      </c>
      <c r="J185" s="64"/>
      <c r="K185" s="123"/>
      <c r="L185" s="64"/>
      <c r="M185" s="64"/>
      <c r="N185" s="64"/>
      <c r="O185" s="88"/>
      <c r="P185" s="88"/>
      <c r="Q185" s="88"/>
      <c r="R185" s="88"/>
      <c r="S185" s="88"/>
      <c r="T185" s="88">
        <f t="shared" si="84"/>
        <v>54</v>
      </c>
      <c r="U185" s="64"/>
      <c r="V185" s="88"/>
      <c r="W185" s="125"/>
      <c r="X185" s="88"/>
      <c r="Y185" s="64"/>
      <c r="Z185" s="88"/>
      <c r="AA185" s="88"/>
      <c r="AB185" s="88"/>
      <c r="AC185" s="88"/>
      <c r="AD185" s="88"/>
      <c r="AE185" s="88"/>
      <c r="AF185" s="88"/>
      <c r="AG185" s="125"/>
      <c r="AH185" s="88"/>
      <c r="AI185" s="88">
        <f t="shared" si="85"/>
        <v>81</v>
      </c>
      <c r="AJ185" s="88"/>
      <c r="AK185" s="88">
        <f t="shared" si="86"/>
        <v>906.868</v>
      </c>
      <c r="AL185" s="88"/>
      <c r="AM185" s="88"/>
      <c r="AN185" s="88"/>
      <c r="AO185" s="88"/>
      <c r="AP185" s="77">
        <f t="shared" si="87"/>
        <v>100</v>
      </c>
      <c r="AQ185" s="77">
        <f t="shared" si="88"/>
        <v>60</v>
      </c>
      <c r="AR185" s="77"/>
      <c r="AS185" s="77">
        <f t="shared" si="89"/>
        <v>100</v>
      </c>
      <c r="AT185" s="65" t="s">
        <v>53</v>
      </c>
      <c r="AZ185" s="132">
        <v>2126815</v>
      </c>
      <c r="BA185" s="135" t="s">
        <v>44</v>
      </c>
      <c r="BB185" s="132">
        <v>2126765</v>
      </c>
    </row>
    <row r="186" s="50" customFormat="1" ht="19.95" customHeight="1" spans="1:54">
      <c r="A186" s="63">
        <f t="shared" si="57"/>
        <v>179</v>
      </c>
      <c r="B186" s="132">
        <v>2173705</v>
      </c>
      <c r="C186" s="68" t="s">
        <v>44</v>
      </c>
      <c r="D186" s="132">
        <v>2173755</v>
      </c>
      <c r="E186" s="64" t="s">
        <v>69</v>
      </c>
      <c r="F186" s="64" t="s">
        <v>70</v>
      </c>
      <c r="G186" s="64" t="s">
        <v>52</v>
      </c>
      <c r="H186" s="64">
        <f t="shared" si="83"/>
        <v>50</v>
      </c>
      <c r="I186" s="64">
        <v>18</v>
      </c>
      <c r="J186" s="64"/>
      <c r="K186" s="123"/>
      <c r="L186" s="64"/>
      <c r="M186" s="64"/>
      <c r="N186" s="64"/>
      <c r="O186" s="88"/>
      <c r="P186" s="88"/>
      <c r="Q186" s="88"/>
      <c r="R186" s="88"/>
      <c r="S186" s="88"/>
      <c r="T186" s="88">
        <f t="shared" si="84"/>
        <v>54</v>
      </c>
      <c r="U186" s="64"/>
      <c r="V186" s="88"/>
      <c r="W186" s="125"/>
      <c r="X186" s="88"/>
      <c r="Y186" s="64"/>
      <c r="Z186" s="88"/>
      <c r="AA186" s="88"/>
      <c r="AB186" s="88"/>
      <c r="AC186" s="88"/>
      <c r="AD186" s="88"/>
      <c r="AE186" s="88"/>
      <c r="AF186" s="88"/>
      <c r="AG186" s="125"/>
      <c r="AH186" s="88"/>
      <c r="AI186" s="88">
        <f t="shared" si="85"/>
        <v>81</v>
      </c>
      <c r="AJ186" s="88"/>
      <c r="AK186" s="88">
        <f t="shared" si="86"/>
        <v>906.868</v>
      </c>
      <c r="AL186" s="88"/>
      <c r="AM186" s="88"/>
      <c r="AN186" s="88"/>
      <c r="AO186" s="88"/>
      <c r="AP186" s="77">
        <f t="shared" si="87"/>
        <v>100</v>
      </c>
      <c r="AQ186" s="77">
        <f t="shared" si="88"/>
        <v>60</v>
      </c>
      <c r="AR186" s="77"/>
      <c r="AS186" s="77">
        <f t="shared" si="89"/>
        <v>100</v>
      </c>
      <c r="AT186" s="65" t="s">
        <v>53</v>
      </c>
      <c r="AZ186" s="132">
        <v>2126295</v>
      </c>
      <c r="BA186" s="135" t="s">
        <v>44</v>
      </c>
      <c r="BB186" s="132">
        <v>2126245</v>
      </c>
    </row>
    <row r="187" s="48" customFormat="1" ht="25.1" customHeight="1" spans="1:54">
      <c r="A187" s="63">
        <f t="shared" si="57"/>
        <v>180</v>
      </c>
      <c r="B187" s="132">
        <v>2175850</v>
      </c>
      <c r="C187" s="68" t="s">
        <v>44</v>
      </c>
      <c r="D187" s="132">
        <v>2175900</v>
      </c>
      <c r="E187" s="64" t="s">
        <v>69</v>
      </c>
      <c r="F187" s="64" t="s">
        <v>70</v>
      </c>
      <c r="G187" s="64" t="s">
        <v>52</v>
      </c>
      <c r="H187" s="64">
        <f t="shared" si="83"/>
        <v>50</v>
      </c>
      <c r="I187" s="64">
        <v>18</v>
      </c>
      <c r="J187" s="64"/>
      <c r="K187" s="123"/>
      <c r="L187" s="64"/>
      <c r="M187" s="64"/>
      <c r="N187" s="64"/>
      <c r="O187" s="88"/>
      <c r="P187" s="88"/>
      <c r="Q187" s="88"/>
      <c r="R187" s="88"/>
      <c r="S187" s="88"/>
      <c r="T187" s="88">
        <f t="shared" si="84"/>
        <v>54</v>
      </c>
      <c r="U187" s="64"/>
      <c r="V187" s="88"/>
      <c r="W187" s="125"/>
      <c r="X187" s="88"/>
      <c r="Y187" s="64"/>
      <c r="Z187" s="88"/>
      <c r="AA187" s="88"/>
      <c r="AB187" s="88"/>
      <c r="AC187" s="88"/>
      <c r="AD187" s="88"/>
      <c r="AE187" s="88"/>
      <c r="AF187" s="88"/>
      <c r="AG187" s="125"/>
      <c r="AH187" s="88"/>
      <c r="AI187" s="88">
        <f t="shared" si="85"/>
        <v>81</v>
      </c>
      <c r="AJ187" s="88"/>
      <c r="AK187" s="88">
        <f t="shared" si="86"/>
        <v>906.868</v>
      </c>
      <c r="AL187" s="88"/>
      <c r="AM187" s="88"/>
      <c r="AN187" s="88"/>
      <c r="AO187" s="88"/>
      <c r="AP187" s="77">
        <f t="shared" si="87"/>
        <v>100</v>
      </c>
      <c r="AQ187" s="77">
        <f t="shared" si="88"/>
        <v>60</v>
      </c>
      <c r="AR187" s="77"/>
      <c r="AS187" s="77">
        <f t="shared" si="89"/>
        <v>100</v>
      </c>
      <c r="AT187" s="65" t="s">
        <v>56</v>
      </c>
      <c r="AZ187" s="132">
        <v>2122410</v>
      </c>
      <c r="BA187" s="135" t="s">
        <v>44</v>
      </c>
      <c r="BB187" s="132">
        <v>2122108</v>
      </c>
    </row>
    <row r="188" s="48" customFormat="1" ht="19.95" customHeight="1" spans="1:54">
      <c r="A188" s="63">
        <f t="shared" si="57"/>
        <v>181</v>
      </c>
      <c r="B188" s="132">
        <v>2177385</v>
      </c>
      <c r="C188" s="68" t="s">
        <v>44</v>
      </c>
      <c r="D188" s="132">
        <v>2177435</v>
      </c>
      <c r="E188" s="64" t="s">
        <v>69</v>
      </c>
      <c r="F188" s="64" t="s">
        <v>70</v>
      </c>
      <c r="G188" s="64" t="s">
        <v>52</v>
      </c>
      <c r="H188" s="64">
        <f t="shared" si="83"/>
        <v>50</v>
      </c>
      <c r="I188" s="64">
        <v>18</v>
      </c>
      <c r="J188" s="64"/>
      <c r="K188" s="123"/>
      <c r="L188" s="64"/>
      <c r="M188" s="64"/>
      <c r="N188" s="64"/>
      <c r="O188" s="88"/>
      <c r="P188" s="88"/>
      <c r="Q188" s="88"/>
      <c r="R188" s="88"/>
      <c r="S188" s="88"/>
      <c r="T188" s="88">
        <f t="shared" si="84"/>
        <v>54</v>
      </c>
      <c r="U188" s="64"/>
      <c r="V188" s="88"/>
      <c r="W188" s="125"/>
      <c r="X188" s="88"/>
      <c r="Y188" s="64"/>
      <c r="Z188" s="88"/>
      <c r="AA188" s="88"/>
      <c r="AB188" s="88"/>
      <c r="AC188" s="88"/>
      <c r="AD188" s="88"/>
      <c r="AE188" s="88"/>
      <c r="AF188" s="88"/>
      <c r="AG188" s="125"/>
      <c r="AH188" s="88"/>
      <c r="AI188" s="88">
        <f t="shared" si="85"/>
        <v>81</v>
      </c>
      <c r="AJ188" s="88"/>
      <c r="AK188" s="88">
        <f t="shared" si="86"/>
        <v>906.868</v>
      </c>
      <c r="AL188" s="88"/>
      <c r="AM188" s="88"/>
      <c r="AN188" s="88"/>
      <c r="AO188" s="88"/>
      <c r="AP188" s="77">
        <f t="shared" si="87"/>
        <v>100</v>
      </c>
      <c r="AQ188" s="77">
        <f t="shared" si="88"/>
        <v>60</v>
      </c>
      <c r="AR188" s="77"/>
      <c r="AS188" s="77">
        <f t="shared" si="89"/>
        <v>100</v>
      </c>
      <c r="AT188" s="65" t="s">
        <v>56</v>
      </c>
      <c r="AZ188" s="132">
        <v>2119575</v>
      </c>
      <c r="BA188" s="135" t="s">
        <v>44</v>
      </c>
      <c r="BB188" s="132">
        <v>2119525</v>
      </c>
    </row>
    <row r="189" s="48" customFormat="1" ht="19.95" customHeight="1" spans="1:54">
      <c r="A189" s="63">
        <f t="shared" si="57"/>
        <v>182</v>
      </c>
      <c r="B189" s="132">
        <v>2177925</v>
      </c>
      <c r="C189" s="68" t="s">
        <v>44</v>
      </c>
      <c r="D189" s="132">
        <v>2177975</v>
      </c>
      <c r="E189" s="64" t="s">
        <v>69</v>
      </c>
      <c r="F189" s="64" t="s">
        <v>70</v>
      </c>
      <c r="G189" s="64" t="s">
        <v>52</v>
      </c>
      <c r="H189" s="64">
        <f t="shared" si="83"/>
        <v>50</v>
      </c>
      <c r="I189" s="64">
        <v>18</v>
      </c>
      <c r="J189" s="64"/>
      <c r="K189" s="123"/>
      <c r="L189" s="64"/>
      <c r="M189" s="64"/>
      <c r="N189" s="64"/>
      <c r="O189" s="88"/>
      <c r="P189" s="88"/>
      <c r="Q189" s="88"/>
      <c r="R189" s="88"/>
      <c r="S189" s="88"/>
      <c r="T189" s="88">
        <f t="shared" si="84"/>
        <v>54</v>
      </c>
      <c r="U189" s="64"/>
      <c r="V189" s="88"/>
      <c r="W189" s="125"/>
      <c r="X189" s="88"/>
      <c r="Y189" s="64"/>
      <c r="Z189" s="88"/>
      <c r="AA189" s="88"/>
      <c r="AB189" s="88"/>
      <c r="AC189" s="88"/>
      <c r="AD189" s="88"/>
      <c r="AE189" s="88"/>
      <c r="AF189" s="88"/>
      <c r="AG189" s="125"/>
      <c r="AH189" s="88"/>
      <c r="AI189" s="88">
        <f t="shared" si="85"/>
        <v>81</v>
      </c>
      <c r="AJ189" s="88"/>
      <c r="AK189" s="88">
        <f t="shared" si="86"/>
        <v>906.868</v>
      </c>
      <c r="AL189" s="88"/>
      <c r="AM189" s="88"/>
      <c r="AN189" s="88"/>
      <c r="AO189" s="88"/>
      <c r="AP189" s="77">
        <f t="shared" si="87"/>
        <v>100</v>
      </c>
      <c r="AQ189" s="77">
        <f t="shared" si="88"/>
        <v>60</v>
      </c>
      <c r="AR189" s="77"/>
      <c r="AS189" s="77">
        <f t="shared" si="89"/>
        <v>100</v>
      </c>
      <c r="AT189" s="65" t="s">
        <v>53</v>
      </c>
      <c r="AV189" s="131" t="s">
        <v>66</v>
      </c>
      <c r="AZ189" s="132">
        <v>2119120</v>
      </c>
      <c r="BA189" s="135" t="s">
        <v>44</v>
      </c>
      <c r="BB189" s="132">
        <v>2118920</v>
      </c>
    </row>
    <row r="190" s="48" customFormat="1" ht="19.95" customHeight="1" spans="1:54">
      <c r="A190" s="63">
        <f t="shared" si="57"/>
        <v>183</v>
      </c>
      <c r="B190" s="132">
        <v>2178555</v>
      </c>
      <c r="C190" s="68" t="s">
        <v>44</v>
      </c>
      <c r="D190" s="132">
        <v>2178770</v>
      </c>
      <c r="E190" s="64" t="s">
        <v>69</v>
      </c>
      <c r="F190" s="64" t="s">
        <v>72</v>
      </c>
      <c r="G190" s="65" t="s">
        <v>54</v>
      </c>
      <c r="H190" s="64">
        <f t="shared" si="83"/>
        <v>215</v>
      </c>
      <c r="I190" s="64">
        <v>7.5</v>
      </c>
      <c r="J190" s="64">
        <v>4</v>
      </c>
      <c r="K190" s="123">
        <f>H190*I190</f>
        <v>1612.5</v>
      </c>
      <c r="L190" s="64"/>
      <c r="M190" s="64"/>
      <c r="N190" s="64"/>
      <c r="O190" s="88"/>
      <c r="P190" s="88"/>
      <c r="Q190" s="88"/>
      <c r="R190" s="88">
        <v>4</v>
      </c>
      <c r="S190" s="88">
        <f>K190*0.05</f>
        <v>80.625</v>
      </c>
      <c r="T190" s="88"/>
      <c r="U190" s="64">
        <v>4</v>
      </c>
      <c r="V190" s="88">
        <f>K190</f>
        <v>1612.5</v>
      </c>
      <c r="W190" s="125"/>
      <c r="X190" s="88"/>
      <c r="Y190" s="64"/>
      <c r="Z190" s="88"/>
      <c r="AA190" s="88"/>
      <c r="AB190" s="88"/>
      <c r="AC190" s="88">
        <v>4</v>
      </c>
      <c r="AD190" s="88">
        <f t="shared" ref="AD190:AD192" si="90">S190</f>
        <v>80.625</v>
      </c>
      <c r="AE190" s="88"/>
      <c r="AF190" s="88"/>
      <c r="AG190" s="88"/>
      <c r="AH190" s="88"/>
      <c r="AI190" s="88"/>
      <c r="AJ190" s="88"/>
      <c r="AK190" s="88">
        <f>K190+(H190+I190)*2*0.04+O190+(H190-4+I190-0.3)*0.06+S190</f>
        <v>1724.017</v>
      </c>
      <c r="AL190" s="88">
        <f>H190*0.1</f>
        <v>21.5</v>
      </c>
      <c r="AM190" s="88">
        <f>AL190*0.5*1.1</f>
        <v>11.825</v>
      </c>
      <c r="AN190" s="88">
        <f>(H190+I190)*2</f>
        <v>445</v>
      </c>
      <c r="AO190" s="88"/>
      <c r="AP190" s="77">
        <f>H190</f>
        <v>215</v>
      </c>
      <c r="AQ190" s="77">
        <f>H190/15*6*2</f>
        <v>172</v>
      </c>
      <c r="AR190" s="77"/>
      <c r="AS190" s="77"/>
      <c r="AT190" s="64"/>
      <c r="AZ190" s="132">
        <v>2118910</v>
      </c>
      <c r="BA190" s="135" t="s">
        <v>44</v>
      </c>
      <c r="BB190" s="132">
        <v>2118860</v>
      </c>
    </row>
    <row r="191" s="48" customFormat="1" ht="25.1" customHeight="1" spans="1:54">
      <c r="A191" s="63">
        <f t="shared" si="57"/>
        <v>184</v>
      </c>
      <c r="B191" s="132">
        <v>2179250</v>
      </c>
      <c r="C191" s="68" t="s">
        <v>44</v>
      </c>
      <c r="D191" s="132">
        <v>2179450</v>
      </c>
      <c r="E191" s="64" t="s">
        <v>69</v>
      </c>
      <c r="F191" s="64" t="s">
        <v>72</v>
      </c>
      <c r="G191" s="64" t="s">
        <v>54</v>
      </c>
      <c r="H191" s="64">
        <f t="shared" si="83"/>
        <v>200</v>
      </c>
      <c r="I191" s="64">
        <v>7.5</v>
      </c>
      <c r="J191" s="64">
        <v>4</v>
      </c>
      <c r="K191" s="123">
        <f>H191*I191</f>
        <v>1500</v>
      </c>
      <c r="L191" s="64"/>
      <c r="M191" s="64"/>
      <c r="N191" s="64"/>
      <c r="O191" s="88"/>
      <c r="P191" s="88"/>
      <c r="Q191" s="88"/>
      <c r="R191" s="88">
        <v>4</v>
      </c>
      <c r="S191" s="88">
        <f>K191*0.05</f>
        <v>75</v>
      </c>
      <c r="T191" s="88"/>
      <c r="U191" s="64">
        <v>4</v>
      </c>
      <c r="V191" s="88">
        <f>K191</f>
        <v>1500</v>
      </c>
      <c r="W191" s="125"/>
      <c r="X191" s="88"/>
      <c r="Y191" s="64"/>
      <c r="Z191" s="88"/>
      <c r="AA191" s="88"/>
      <c r="AB191" s="88"/>
      <c r="AC191" s="88">
        <v>4</v>
      </c>
      <c r="AD191" s="88">
        <f t="shared" si="90"/>
        <v>75</v>
      </c>
      <c r="AE191" s="88"/>
      <c r="AF191" s="88"/>
      <c r="AG191" s="88"/>
      <c r="AH191" s="88"/>
      <c r="AI191" s="88"/>
      <c r="AJ191" s="88"/>
      <c r="AK191" s="88">
        <f>K191+(H191+I191)*2*0.04+O191+(H191-4+I191-0.3)*0.06+S191</f>
        <v>1603.792</v>
      </c>
      <c r="AL191" s="88">
        <f>H191*0.1</f>
        <v>20</v>
      </c>
      <c r="AM191" s="88">
        <f>AL191*0.5*1.1</f>
        <v>11</v>
      </c>
      <c r="AN191" s="88">
        <f>(H191+I191)*2</f>
        <v>415</v>
      </c>
      <c r="AO191" s="88"/>
      <c r="AP191" s="77">
        <f>H191</f>
        <v>200</v>
      </c>
      <c r="AQ191" s="77">
        <f>H191/15*6*2</f>
        <v>160</v>
      </c>
      <c r="AR191" s="77"/>
      <c r="AS191" s="77"/>
      <c r="AT191" s="64"/>
      <c r="AZ191" s="132">
        <v>2118555</v>
      </c>
      <c r="BA191" s="135" t="s">
        <v>44</v>
      </c>
      <c r="BB191" s="132">
        <v>2118505</v>
      </c>
    </row>
    <row r="192" s="48" customFormat="1" ht="19.95" customHeight="1" spans="1:54">
      <c r="A192" s="63">
        <f t="shared" si="57"/>
        <v>185</v>
      </c>
      <c r="B192" s="132">
        <v>2180505</v>
      </c>
      <c r="C192" s="68" t="s">
        <v>44</v>
      </c>
      <c r="D192" s="132">
        <v>2180705</v>
      </c>
      <c r="E192" s="64" t="s">
        <v>69</v>
      </c>
      <c r="F192" s="64" t="s">
        <v>72</v>
      </c>
      <c r="G192" s="64" t="s">
        <v>65</v>
      </c>
      <c r="H192" s="64">
        <f t="shared" si="83"/>
        <v>200</v>
      </c>
      <c r="I192" s="64">
        <v>7.5</v>
      </c>
      <c r="J192" s="64">
        <v>4</v>
      </c>
      <c r="K192" s="123">
        <f>H192*I192</f>
        <v>1500</v>
      </c>
      <c r="L192" s="64">
        <v>4</v>
      </c>
      <c r="M192" s="64">
        <f>(H192-4)*(I192-0.3)</f>
        <v>1411.2</v>
      </c>
      <c r="N192" s="64"/>
      <c r="O192" s="88"/>
      <c r="P192" s="88"/>
      <c r="Q192" s="88"/>
      <c r="R192" s="88">
        <v>5</v>
      </c>
      <c r="S192" s="88">
        <f>M192*0.05</f>
        <v>70.56</v>
      </c>
      <c r="T192" s="88"/>
      <c r="U192" s="64">
        <v>4</v>
      </c>
      <c r="V192" s="88">
        <f>K192</f>
        <v>1500</v>
      </c>
      <c r="W192" s="88">
        <v>4</v>
      </c>
      <c r="X192" s="88">
        <f>M192</f>
        <v>1411.2</v>
      </c>
      <c r="Y192" s="64"/>
      <c r="Z192" s="88"/>
      <c r="AA192" s="88"/>
      <c r="AB192" s="88"/>
      <c r="AC192" s="88">
        <v>5</v>
      </c>
      <c r="AD192" s="88">
        <f t="shared" si="90"/>
        <v>70.56</v>
      </c>
      <c r="AE192" s="88"/>
      <c r="AF192" s="88"/>
      <c r="AG192" s="88"/>
      <c r="AH192" s="88"/>
      <c r="AI192" s="88"/>
      <c r="AJ192" s="88"/>
      <c r="AK192" s="88">
        <f>K192+(H192+I192)*2*0.04+O192+(H192-4+I192-0.3)*0.06+S192</f>
        <v>1599.352</v>
      </c>
      <c r="AL192" s="88">
        <f>H192*0.1</f>
        <v>20</v>
      </c>
      <c r="AM192" s="88">
        <f>AL192*0.5*1.1</f>
        <v>11</v>
      </c>
      <c r="AN192" s="88">
        <f>(H192+I192)*2</f>
        <v>415</v>
      </c>
      <c r="AO192" s="88">
        <f>(H192-4+I192-0.3)*2</f>
        <v>406.4</v>
      </c>
      <c r="AP192" s="136">
        <f>H192</f>
        <v>200</v>
      </c>
      <c r="AQ192" s="136">
        <f>H192/15*6*2</f>
        <v>160</v>
      </c>
      <c r="AR192" s="136"/>
      <c r="AS192" s="136"/>
      <c r="AT192" s="64"/>
      <c r="AZ192" s="132">
        <v>2118300</v>
      </c>
      <c r="BA192" s="135" t="s">
        <v>44</v>
      </c>
      <c r="BB192" s="132">
        <v>2118070</v>
      </c>
    </row>
    <row r="193" s="48" customFormat="1" ht="34.95" customHeight="1" spans="1:54">
      <c r="A193" s="63">
        <f t="shared" si="57"/>
        <v>186</v>
      </c>
      <c r="B193" s="132">
        <v>2181850</v>
      </c>
      <c r="C193" s="68" t="s">
        <v>44</v>
      </c>
      <c r="D193" s="132">
        <v>2181900</v>
      </c>
      <c r="E193" s="64" t="s">
        <v>69</v>
      </c>
      <c r="F193" s="64" t="s">
        <v>70</v>
      </c>
      <c r="G193" s="64" t="s">
        <v>52</v>
      </c>
      <c r="H193" s="64">
        <f t="shared" si="83"/>
        <v>50</v>
      </c>
      <c r="I193" s="64">
        <v>18</v>
      </c>
      <c r="J193" s="64"/>
      <c r="K193" s="123"/>
      <c r="L193" s="124"/>
      <c r="M193" s="123"/>
      <c r="N193" s="64"/>
      <c r="O193" s="125"/>
      <c r="P193" s="125"/>
      <c r="Q193" s="125"/>
      <c r="R193" s="125"/>
      <c r="S193" s="125"/>
      <c r="T193" s="88">
        <f>H193*I193*0.06</f>
        <v>54</v>
      </c>
      <c r="U193" s="64"/>
      <c r="V193" s="88"/>
      <c r="W193" s="125"/>
      <c r="X193" s="88"/>
      <c r="Y193" s="64"/>
      <c r="Z193" s="88"/>
      <c r="AA193" s="88"/>
      <c r="AB193" s="88"/>
      <c r="AC193" s="88"/>
      <c r="AD193" s="88"/>
      <c r="AE193" s="88"/>
      <c r="AF193" s="88"/>
      <c r="AG193" s="125"/>
      <c r="AH193" s="88"/>
      <c r="AI193" s="88">
        <f>T193*1.5</f>
        <v>81</v>
      </c>
      <c r="AJ193" s="88"/>
      <c r="AK193" s="88">
        <f>H193*I193+(H193+I193)*2*0.045+(H193+I193)*2*0.055*0.1</f>
        <v>906.868</v>
      </c>
      <c r="AL193" s="88"/>
      <c r="AM193" s="88"/>
      <c r="AN193" s="88"/>
      <c r="AO193" s="88"/>
      <c r="AP193" s="77">
        <f>H193*2</f>
        <v>100</v>
      </c>
      <c r="AQ193" s="77">
        <f>H193/15*6*3</f>
        <v>60</v>
      </c>
      <c r="AR193" s="77"/>
      <c r="AS193" s="77">
        <f>H193*2</f>
        <v>100</v>
      </c>
      <c r="AT193" s="65" t="s">
        <v>53</v>
      </c>
      <c r="AZ193" s="132">
        <v>2118070</v>
      </c>
      <c r="BA193" s="135" t="s">
        <v>44</v>
      </c>
      <c r="BB193" s="132">
        <v>2118020</v>
      </c>
    </row>
    <row r="194" s="48" customFormat="1" ht="19.95" customHeight="1" spans="1:54">
      <c r="A194" s="63">
        <f t="shared" si="57"/>
        <v>187</v>
      </c>
      <c r="B194" s="132">
        <v>2185625</v>
      </c>
      <c r="C194" s="68" t="s">
        <v>44</v>
      </c>
      <c r="D194" s="132">
        <v>2185675</v>
      </c>
      <c r="E194" s="64" t="s">
        <v>69</v>
      </c>
      <c r="F194" s="64" t="s">
        <v>70</v>
      </c>
      <c r="G194" s="64" t="s">
        <v>52</v>
      </c>
      <c r="H194" s="64">
        <f t="shared" si="83"/>
        <v>50</v>
      </c>
      <c r="I194" s="64">
        <v>18</v>
      </c>
      <c r="J194" s="64"/>
      <c r="K194" s="123"/>
      <c r="L194" s="64"/>
      <c r="M194" s="64"/>
      <c r="N194" s="64"/>
      <c r="O194" s="88"/>
      <c r="P194" s="88"/>
      <c r="Q194" s="88"/>
      <c r="R194" s="88"/>
      <c r="S194" s="88"/>
      <c r="T194" s="88">
        <f>H194*I194*0.06</f>
        <v>54</v>
      </c>
      <c r="U194" s="64"/>
      <c r="V194" s="88"/>
      <c r="W194" s="125"/>
      <c r="X194" s="88"/>
      <c r="Y194" s="64"/>
      <c r="Z194" s="88"/>
      <c r="AA194" s="88"/>
      <c r="AB194" s="88"/>
      <c r="AC194" s="88"/>
      <c r="AD194" s="88"/>
      <c r="AE194" s="88"/>
      <c r="AF194" s="88"/>
      <c r="AG194" s="125"/>
      <c r="AH194" s="88"/>
      <c r="AI194" s="88">
        <f>T194*1.5</f>
        <v>81</v>
      </c>
      <c r="AJ194" s="88"/>
      <c r="AK194" s="88">
        <f>H194*I194+(H194+I194)*2*0.045+(H194+I194)*2*0.055*0.1</f>
        <v>906.868</v>
      </c>
      <c r="AL194" s="88"/>
      <c r="AM194" s="88"/>
      <c r="AN194" s="88"/>
      <c r="AO194" s="88"/>
      <c r="AP194" s="77">
        <f>H194*2</f>
        <v>100</v>
      </c>
      <c r="AQ194" s="77">
        <f>H194/15*6*3</f>
        <v>60</v>
      </c>
      <c r="AR194" s="77"/>
      <c r="AS194" s="77">
        <f>H194*2</f>
        <v>100</v>
      </c>
      <c r="AT194" s="65" t="s">
        <v>56</v>
      </c>
      <c r="AZ194" s="132">
        <v>2116330</v>
      </c>
      <c r="BA194" s="135" t="s">
        <v>44</v>
      </c>
      <c r="BB194" s="132">
        <v>2116280</v>
      </c>
    </row>
    <row r="195" s="48" customFormat="1" ht="19.95" customHeight="1" spans="1:54">
      <c r="A195" s="63">
        <f t="shared" si="57"/>
        <v>188</v>
      </c>
      <c r="B195" s="132">
        <v>2186395</v>
      </c>
      <c r="C195" s="68" t="s">
        <v>44</v>
      </c>
      <c r="D195" s="132">
        <v>2186595</v>
      </c>
      <c r="E195" s="64" t="s">
        <v>69</v>
      </c>
      <c r="F195" s="64" t="s">
        <v>77</v>
      </c>
      <c r="G195" s="64" t="s">
        <v>60</v>
      </c>
      <c r="H195" s="64">
        <f t="shared" si="83"/>
        <v>200</v>
      </c>
      <c r="I195" s="64">
        <v>7.5</v>
      </c>
      <c r="J195" s="64">
        <v>4</v>
      </c>
      <c r="K195" s="123">
        <f>H195*I195</f>
        <v>1500</v>
      </c>
      <c r="L195" s="64"/>
      <c r="M195" s="64"/>
      <c r="N195" s="64">
        <v>6</v>
      </c>
      <c r="O195" s="64">
        <f>(H195-4)*(I195-0.3)</f>
        <v>1411.2</v>
      </c>
      <c r="P195" s="88"/>
      <c r="Q195" s="88"/>
      <c r="R195" s="88">
        <v>9</v>
      </c>
      <c r="S195" s="88">
        <f>O195*0.05</f>
        <v>70.56</v>
      </c>
      <c r="T195" s="88"/>
      <c r="U195" s="64">
        <v>4</v>
      </c>
      <c r="V195" s="88">
        <f>K195</f>
        <v>1500</v>
      </c>
      <c r="W195" s="88"/>
      <c r="X195" s="88"/>
      <c r="Y195" s="64">
        <v>6</v>
      </c>
      <c r="Z195" s="88">
        <f>O195</f>
        <v>1411.2</v>
      </c>
      <c r="AA195" s="88"/>
      <c r="AB195" s="88"/>
      <c r="AC195" s="88"/>
      <c r="AD195" s="88"/>
      <c r="AE195" s="88"/>
      <c r="AF195" s="88"/>
      <c r="AG195" s="88">
        <f>R195</f>
        <v>9</v>
      </c>
      <c r="AH195" s="88">
        <f>S195</f>
        <v>70.56</v>
      </c>
      <c r="AI195" s="88"/>
      <c r="AJ195" s="88"/>
      <c r="AK195" s="88">
        <f>K195+(H195+I195)*2*0.04+O195+(H195-4+I195-0.3)*0.06+S195</f>
        <v>3010.552</v>
      </c>
      <c r="AL195" s="88">
        <f>H195*0.1</f>
        <v>20</v>
      </c>
      <c r="AM195" s="88">
        <f>AL195*0.5*1.1</f>
        <v>11</v>
      </c>
      <c r="AN195" s="88">
        <f>(H195+I195)*2</f>
        <v>415</v>
      </c>
      <c r="AO195" s="88">
        <f>(H195-4+I195-0.3)*2</f>
        <v>406.4</v>
      </c>
      <c r="AP195" s="77">
        <f>H195</f>
        <v>200</v>
      </c>
      <c r="AQ195" s="77">
        <f>H195/15*6</f>
        <v>80</v>
      </c>
      <c r="AR195" s="77"/>
      <c r="AS195" s="77"/>
      <c r="AT195" s="64"/>
      <c r="AZ195" s="132">
        <v>2107590</v>
      </c>
      <c r="BA195" s="135" t="s">
        <v>44</v>
      </c>
      <c r="BB195" s="132">
        <v>2107540</v>
      </c>
    </row>
    <row r="196" s="48" customFormat="1" ht="19.95" customHeight="1" spans="1:54">
      <c r="A196" s="63">
        <f t="shared" si="57"/>
        <v>189</v>
      </c>
      <c r="B196" s="132">
        <v>2186690</v>
      </c>
      <c r="C196" s="68" t="s">
        <v>44</v>
      </c>
      <c r="D196" s="132">
        <v>2186740</v>
      </c>
      <c r="E196" s="64" t="s">
        <v>69</v>
      </c>
      <c r="F196" s="64" t="s">
        <v>70</v>
      </c>
      <c r="G196" s="64" t="s">
        <v>52</v>
      </c>
      <c r="H196" s="64">
        <f t="shared" si="83"/>
        <v>50</v>
      </c>
      <c r="I196" s="64">
        <v>21.75</v>
      </c>
      <c r="J196" s="64"/>
      <c r="K196" s="123"/>
      <c r="L196" s="64"/>
      <c r="M196" s="64"/>
      <c r="N196" s="64"/>
      <c r="O196" s="88"/>
      <c r="P196" s="88"/>
      <c r="Q196" s="88"/>
      <c r="R196" s="88"/>
      <c r="S196" s="88"/>
      <c r="T196" s="88">
        <f t="shared" ref="T196:T202" si="91">H196*I196*0.06</f>
        <v>65.25</v>
      </c>
      <c r="U196" s="64"/>
      <c r="V196" s="88"/>
      <c r="W196" s="125"/>
      <c r="X196" s="88"/>
      <c r="Y196" s="64"/>
      <c r="Z196" s="88"/>
      <c r="AA196" s="88"/>
      <c r="AB196" s="88"/>
      <c r="AC196" s="88"/>
      <c r="AD196" s="88"/>
      <c r="AE196" s="88"/>
      <c r="AF196" s="88"/>
      <c r="AG196" s="125"/>
      <c r="AH196" s="88"/>
      <c r="AI196" s="88">
        <f t="shared" ref="AI196:AI202" si="92">T196*1.5</f>
        <v>97.875</v>
      </c>
      <c r="AJ196" s="88"/>
      <c r="AK196" s="88">
        <f t="shared" ref="AK196:AK202" si="93">H196*I196+(H196+I196)*2*0.045+(H196+I196)*2*0.055*0.1</f>
        <v>1094.74675</v>
      </c>
      <c r="AL196" s="88"/>
      <c r="AM196" s="88"/>
      <c r="AN196" s="88"/>
      <c r="AO196" s="88"/>
      <c r="AP196" s="77">
        <f t="shared" ref="AP196:AP202" si="94">H196*2</f>
        <v>100</v>
      </c>
      <c r="AQ196" s="77">
        <f t="shared" ref="AQ196:AQ202" si="95">H196/15*6*3</f>
        <v>60</v>
      </c>
      <c r="AR196" s="77"/>
      <c r="AS196" s="77">
        <f t="shared" ref="AS196:AS202" si="96">H196*2</f>
        <v>100</v>
      </c>
      <c r="AT196" s="65" t="s">
        <v>56</v>
      </c>
      <c r="AZ196" s="132">
        <v>2106790</v>
      </c>
      <c r="BA196" s="135" t="s">
        <v>44</v>
      </c>
      <c r="BB196" s="132">
        <v>2106740</v>
      </c>
    </row>
    <row r="197" s="48" customFormat="1" ht="19.95" customHeight="1" spans="1:54">
      <c r="A197" s="63">
        <f t="shared" si="57"/>
        <v>190</v>
      </c>
      <c r="B197" s="132">
        <v>2189130</v>
      </c>
      <c r="C197" s="68" t="s">
        <v>44</v>
      </c>
      <c r="D197" s="132">
        <v>2189180</v>
      </c>
      <c r="E197" s="64" t="s">
        <v>69</v>
      </c>
      <c r="F197" s="64" t="s">
        <v>70</v>
      </c>
      <c r="G197" s="64" t="s">
        <v>52</v>
      </c>
      <c r="H197" s="64">
        <f t="shared" si="83"/>
        <v>50</v>
      </c>
      <c r="I197" s="64">
        <v>18</v>
      </c>
      <c r="J197" s="64"/>
      <c r="K197" s="123"/>
      <c r="L197" s="64"/>
      <c r="M197" s="64"/>
      <c r="N197" s="64"/>
      <c r="O197" s="88"/>
      <c r="P197" s="88"/>
      <c r="Q197" s="88"/>
      <c r="R197" s="88"/>
      <c r="S197" s="88"/>
      <c r="T197" s="88">
        <f t="shared" si="91"/>
        <v>54</v>
      </c>
      <c r="U197" s="64"/>
      <c r="V197" s="88"/>
      <c r="W197" s="125"/>
      <c r="X197" s="88"/>
      <c r="Y197" s="64"/>
      <c r="Z197" s="88"/>
      <c r="AA197" s="88"/>
      <c r="AB197" s="88"/>
      <c r="AC197" s="88"/>
      <c r="AD197" s="88"/>
      <c r="AE197" s="88"/>
      <c r="AF197" s="88"/>
      <c r="AG197" s="125"/>
      <c r="AH197" s="88"/>
      <c r="AI197" s="88">
        <f t="shared" si="92"/>
        <v>81</v>
      </c>
      <c r="AJ197" s="88"/>
      <c r="AK197" s="88">
        <f t="shared" si="93"/>
        <v>906.868</v>
      </c>
      <c r="AL197" s="88"/>
      <c r="AM197" s="88"/>
      <c r="AN197" s="88"/>
      <c r="AO197" s="88"/>
      <c r="AP197" s="77">
        <f t="shared" si="94"/>
        <v>100</v>
      </c>
      <c r="AQ197" s="77">
        <f t="shared" si="95"/>
        <v>60</v>
      </c>
      <c r="AR197" s="77"/>
      <c r="AS197" s="77">
        <f t="shared" si="96"/>
        <v>100</v>
      </c>
      <c r="AT197" s="65" t="s">
        <v>53</v>
      </c>
      <c r="AZ197" s="132">
        <v>2106380</v>
      </c>
      <c r="BA197" s="135" t="s">
        <v>44</v>
      </c>
      <c r="BB197" s="132">
        <v>2106330</v>
      </c>
    </row>
    <row r="198" s="48" customFormat="1" ht="25.1" customHeight="1" spans="1:54">
      <c r="A198" s="63">
        <f t="shared" si="57"/>
        <v>191</v>
      </c>
      <c r="B198" s="132">
        <v>2191250</v>
      </c>
      <c r="C198" s="68" t="s">
        <v>44</v>
      </c>
      <c r="D198" s="132">
        <v>2191300</v>
      </c>
      <c r="E198" s="64" t="s">
        <v>69</v>
      </c>
      <c r="F198" s="64" t="s">
        <v>70</v>
      </c>
      <c r="G198" s="64" t="s">
        <v>52</v>
      </c>
      <c r="H198" s="64">
        <f t="shared" si="83"/>
        <v>50</v>
      </c>
      <c r="I198" s="64">
        <v>18</v>
      </c>
      <c r="J198" s="64"/>
      <c r="K198" s="123"/>
      <c r="L198" s="64"/>
      <c r="M198" s="64"/>
      <c r="N198" s="64"/>
      <c r="O198" s="88"/>
      <c r="P198" s="88"/>
      <c r="Q198" s="88"/>
      <c r="R198" s="88"/>
      <c r="S198" s="88"/>
      <c r="T198" s="88">
        <f t="shared" si="91"/>
        <v>54</v>
      </c>
      <c r="U198" s="64"/>
      <c r="V198" s="88"/>
      <c r="W198" s="125"/>
      <c r="X198" s="88"/>
      <c r="Y198" s="64"/>
      <c r="Z198" s="88"/>
      <c r="AA198" s="88"/>
      <c r="AB198" s="88"/>
      <c r="AC198" s="88"/>
      <c r="AD198" s="88"/>
      <c r="AE198" s="88"/>
      <c r="AF198" s="88"/>
      <c r="AG198" s="125"/>
      <c r="AH198" s="88"/>
      <c r="AI198" s="88">
        <f t="shared" si="92"/>
        <v>81</v>
      </c>
      <c r="AJ198" s="88"/>
      <c r="AK198" s="88">
        <f t="shared" si="93"/>
        <v>906.868</v>
      </c>
      <c r="AL198" s="88"/>
      <c r="AM198" s="88"/>
      <c r="AN198" s="88"/>
      <c r="AO198" s="88"/>
      <c r="AP198" s="77">
        <f t="shared" si="94"/>
        <v>100</v>
      </c>
      <c r="AQ198" s="77">
        <f t="shared" si="95"/>
        <v>60</v>
      </c>
      <c r="AR198" s="77"/>
      <c r="AS198" s="77">
        <f t="shared" si="96"/>
        <v>100</v>
      </c>
      <c r="AT198" s="65" t="s">
        <v>53</v>
      </c>
      <c r="AZ198" s="132">
        <v>2106175</v>
      </c>
      <c r="BA198" s="135" t="s">
        <v>44</v>
      </c>
      <c r="BB198" s="132">
        <v>2106125</v>
      </c>
    </row>
    <row r="199" s="48" customFormat="1" ht="19.95" customHeight="1" spans="1:54">
      <c r="A199" s="63">
        <f t="shared" si="57"/>
        <v>192</v>
      </c>
      <c r="B199" s="132">
        <v>2191330</v>
      </c>
      <c r="C199" s="68" t="s">
        <v>44</v>
      </c>
      <c r="D199" s="132">
        <v>2191380</v>
      </c>
      <c r="E199" s="64" t="s">
        <v>69</v>
      </c>
      <c r="F199" s="64" t="s">
        <v>70</v>
      </c>
      <c r="G199" s="64" t="s">
        <v>52</v>
      </c>
      <c r="H199" s="64">
        <f t="shared" si="83"/>
        <v>50</v>
      </c>
      <c r="I199" s="64">
        <v>18</v>
      </c>
      <c r="J199" s="64"/>
      <c r="K199" s="123"/>
      <c r="L199" s="64"/>
      <c r="M199" s="64"/>
      <c r="N199" s="64"/>
      <c r="O199" s="88"/>
      <c r="P199" s="88"/>
      <c r="Q199" s="88"/>
      <c r="R199" s="88"/>
      <c r="S199" s="88"/>
      <c r="T199" s="88">
        <f t="shared" si="91"/>
        <v>54</v>
      </c>
      <c r="U199" s="64"/>
      <c r="V199" s="88"/>
      <c r="W199" s="125"/>
      <c r="X199" s="88"/>
      <c r="Y199" s="64"/>
      <c r="Z199" s="88"/>
      <c r="AA199" s="88"/>
      <c r="AB199" s="88"/>
      <c r="AC199" s="88"/>
      <c r="AD199" s="88"/>
      <c r="AE199" s="88"/>
      <c r="AF199" s="88"/>
      <c r="AG199" s="125"/>
      <c r="AH199" s="88"/>
      <c r="AI199" s="88">
        <f t="shared" si="92"/>
        <v>81</v>
      </c>
      <c r="AJ199" s="88"/>
      <c r="AK199" s="88">
        <f t="shared" si="93"/>
        <v>906.868</v>
      </c>
      <c r="AL199" s="88"/>
      <c r="AM199" s="88"/>
      <c r="AN199" s="88"/>
      <c r="AO199" s="88"/>
      <c r="AP199" s="77">
        <f t="shared" si="94"/>
        <v>100</v>
      </c>
      <c r="AQ199" s="77">
        <f t="shared" si="95"/>
        <v>60</v>
      </c>
      <c r="AR199" s="77"/>
      <c r="AS199" s="77">
        <f t="shared" si="96"/>
        <v>100</v>
      </c>
      <c r="AT199" s="65" t="s">
        <v>53</v>
      </c>
      <c r="AZ199" s="132">
        <v>2104005</v>
      </c>
      <c r="BA199" s="135" t="s">
        <v>44</v>
      </c>
      <c r="BB199" s="132">
        <v>2103955</v>
      </c>
    </row>
    <row r="200" s="48" customFormat="1" ht="19.95" customHeight="1" spans="1:54">
      <c r="A200" s="63">
        <f t="shared" si="57"/>
        <v>193</v>
      </c>
      <c r="B200" s="132">
        <v>2193625</v>
      </c>
      <c r="C200" s="68" t="s">
        <v>44</v>
      </c>
      <c r="D200" s="132">
        <v>2193675</v>
      </c>
      <c r="E200" s="64" t="s">
        <v>69</v>
      </c>
      <c r="F200" s="64" t="s">
        <v>70</v>
      </c>
      <c r="G200" s="64" t="s">
        <v>52</v>
      </c>
      <c r="H200" s="64">
        <f t="shared" si="83"/>
        <v>50</v>
      </c>
      <c r="I200" s="64">
        <v>18</v>
      </c>
      <c r="J200" s="64"/>
      <c r="K200" s="123"/>
      <c r="L200" s="64"/>
      <c r="M200" s="64"/>
      <c r="N200" s="64"/>
      <c r="O200" s="88"/>
      <c r="P200" s="88"/>
      <c r="Q200" s="88"/>
      <c r="R200" s="88"/>
      <c r="S200" s="88"/>
      <c r="T200" s="88">
        <f t="shared" si="91"/>
        <v>54</v>
      </c>
      <c r="U200" s="64"/>
      <c r="V200" s="88"/>
      <c r="W200" s="125"/>
      <c r="X200" s="88"/>
      <c r="Y200" s="64"/>
      <c r="Z200" s="88"/>
      <c r="AA200" s="88"/>
      <c r="AB200" s="88"/>
      <c r="AC200" s="88"/>
      <c r="AD200" s="88"/>
      <c r="AE200" s="88"/>
      <c r="AF200" s="88"/>
      <c r="AG200" s="125"/>
      <c r="AH200" s="88"/>
      <c r="AI200" s="88">
        <f t="shared" si="92"/>
        <v>81</v>
      </c>
      <c r="AJ200" s="88"/>
      <c r="AK200" s="88">
        <f t="shared" si="93"/>
        <v>906.868</v>
      </c>
      <c r="AL200" s="88"/>
      <c r="AM200" s="88"/>
      <c r="AN200" s="88"/>
      <c r="AO200" s="88"/>
      <c r="AP200" s="77">
        <f t="shared" si="94"/>
        <v>100</v>
      </c>
      <c r="AQ200" s="77">
        <f t="shared" si="95"/>
        <v>60</v>
      </c>
      <c r="AR200" s="77"/>
      <c r="AS200" s="77">
        <f t="shared" si="96"/>
        <v>100</v>
      </c>
      <c r="AT200" s="65" t="s">
        <v>56</v>
      </c>
      <c r="AZ200" s="132">
        <v>2103730</v>
      </c>
      <c r="BA200" s="135" t="s">
        <v>44</v>
      </c>
      <c r="BB200" s="132">
        <v>2103680</v>
      </c>
    </row>
    <row r="201" s="48" customFormat="1" ht="19.95" customHeight="1" spans="1:54">
      <c r="A201" s="63">
        <f t="shared" si="57"/>
        <v>194</v>
      </c>
      <c r="B201" s="132">
        <v>2195605</v>
      </c>
      <c r="C201" s="68" t="s">
        <v>44</v>
      </c>
      <c r="D201" s="132">
        <v>2195655</v>
      </c>
      <c r="E201" s="64" t="s">
        <v>69</v>
      </c>
      <c r="F201" s="64" t="s">
        <v>70</v>
      </c>
      <c r="G201" s="64" t="s">
        <v>52</v>
      </c>
      <c r="H201" s="64">
        <f t="shared" si="83"/>
        <v>50</v>
      </c>
      <c r="I201" s="64">
        <v>24</v>
      </c>
      <c r="J201" s="64"/>
      <c r="K201" s="123"/>
      <c r="L201" s="64"/>
      <c r="M201" s="64"/>
      <c r="N201" s="64"/>
      <c r="O201" s="88"/>
      <c r="P201" s="88"/>
      <c r="Q201" s="88"/>
      <c r="R201" s="88"/>
      <c r="S201" s="88"/>
      <c r="T201" s="88">
        <f t="shared" si="91"/>
        <v>72</v>
      </c>
      <c r="U201" s="64"/>
      <c r="V201" s="88"/>
      <c r="W201" s="125"/>
      <c r="X201" s="88"/>
      <c r="Y201" s="64"/>
      <c r="Z201" s="88"/>
      <c r="AA201" s="88"/>
      <c r="AB201" s="88"/>
      <c r="AC201" s="88"/>
      <c r="AD201" s="88"/>
      <c r="AE201" s="88"/>
      <c r="AF201" s="88"/>
      <c r="AG201" s="125"/>
      <c r="AH201" s="88"/>
      <c r="AI201" s="88">
        <f t="shared" si="92"/>
        <v>108</v>
      </c>
      <c r="AJ201" s="88"/>
      <c r="AK201" s="88">
        <f t="shared" si="93"/>
        <v>1207.474</v>
      </c>
      <c r="AL201" s="88"/>
      <c r="AM201" s="88"/>
      <c r="AN201" s="88"/>
      <c r="AO201" s="88"/>
      <c r="AP201" s="77">
        <f t="shared" si="94"/>
        <v>100</v>
      </c>
      <c r="AQ201" s="77">
        <f t="shared" si="95"/>
        <v>60</v>
      </c>
      <c r="AR201" s="77"/>
      <c r="AS201" s="77">
        <f t="shared" si="96"/>
        <v>100</v>
      </c>
      <c r="AT201" s="65" t="s">
        <v>56</v>
      </c>
      <c r="AZ201" s="132">
        <v>2102940</v>
      </c>
      <c r="BA201" s="135" t="s">
        <v>44</v>
      </c>
      <c r="BB201" s="132">
        <v>2102890</v>
      </c>
    </row>
    <row r="202" s="48" customFormat="1" ht="19.95" customHeight="1" spans="1:54">
      <c r="A202" s="63">
        <f t="shared" ref="A202:A228" si="97">A201+1</f>
        <v>195</v>
      </c>
      <c r="B202" s="132">
        <v>2200660</v>
      </c>
      <c r="C202" s="68" t="s">
        <v>44</v>
      </c>
      <c r="D202" s="132">
        <v>2200770</v>
      </c>
      <c r="E202" s="64" t="s">
        <v>69</v>
      </c>
      <c r="F202" s="64" t="s">
        <v>70</v>
      </c>
      <c r="G202" s="64" t="s">
        <v>52</v>
      </c>
      <c r="H202" s="64">
        <f t="shared" si="83"/>
        <v>110</v>
      </c>
      <c r="I202" s="64">
        <v>18</v>
      </c>
      <c r="J202" s="64"/>
      <c r="K202" s="123"/>
      <c r="L202" s="64"/>
      <c r="M202" s="64"/>
      <c r="N202" s="64"/>
      <c r="O202" s="88"/>
      <c r="P202" s="88"/>
      <c r="Q202" s="88"/>
      <c r="R202" s="88"/>
      <c r="S202" s="88"/>
      <c r="T202" s="88">
        <f t="shared" si="91"/>
        <v>118.8</v>
      </c>
      <c r="U202" s="64"/>
      <c r="V202" s="88"/>
      <c r="W202" s="125"/>
      <c r="X202" s="88"/>
      <c r="Y202" s="64"/>
      <c r="Z202" s="88"/>
      <c r="AA202" s="88"/>
      <c r="AB202" s="88"/>
      <c r="AC202" s="88"/>
      <c r="AD202" s="88"/>
      <c r="AE202" s="88"/>
      <c r="AF202" s="88"/>
      <c r="AG202" s="125"/>
      <c r="AH202" s="88"/>
      <c r="AI202" s="88">
        <f t="shared" si="92"/>
        <v>178.2</v>
      </c>
      <c r="AJ202" s="88"/>
      <c r="AK202" s="88">
        <f t="shared" si="93"/>
        <v>1992.928</v>
      </c>
      <c r="AL202" s="88"/>
      <c r="AM202" s="88"/>
      <c r="AN202" s="88"/>
      <c r="AO202" s="88"/>
      <c r="AP202" s="77">
        <f t="shared" si="94"/>
        <v>220</v>
      </c>
      <c r="AQ202" s="77">
        <f t="shared" si="95"/>
        <v>132</v>
      </c>
      <c r="AR202" s="77"/>
      <c r="AS202" s="77">
        <f t="shared" si="96"/>
        <v>220</v>
      </c>
      <c r="AT202" s="65" t="s">
        <v>56</v>
      </c>
      <c r="AZ202" s="132">
        <v>2102875</v>
      </c>
      <c r="BA202" s="135" t="s">
        <v>44</v>
      </c>
      <c r="BB202" s="132">
        <v>2102825</v>
      </c>
    </row>
    <row r="203" s="48" customFormat="1" ht="19.95" customHeight="1" spans="1:54">
      <c r="A203" s="63">
        <f t="shared" si="97"/>
        <v>196</v>
      </c>
      <c r="B203" s="137">
        <v>2202200</v>
      </c>
      <c r="C203" s="68" t="s">
        <v>44</v>
      </c>
      <c r="D203" s="137">
        <v>2202285</v>
      </c>
      <c r="E203" s="64" t="s">
        <v>69</v>
      </c>
      <c r="F203" s="138" t="s">
        <v>78</v>
      </c>
      <c r="G203" s="65" t="s">
        <v>54</v>
      </c>
      <c r="H203" s="64">
        <f t="shared" ref="H203:H228" si="98">ABS(D203-B203)</f>
        <v>85</v>
      </c>
      <c r="I203" s="64">
        <v>7.5</v>
      </c>
      <c r="J203" s="64">
        <v>4</v>
      </c>
      <c r="K203" s="123">
        <f t="shared" ref="K203:K209" si="99">H203*I203</f>
        <v>637.5</v>
      </c>
      <c r="L203" s="64"/>
      <c r="M203" s="64"/>
      <c r="N203" s="64"/>
      <c r="O203" s="88"/>
      <c r="P203" s="88"/>
      <c r="Q203" s="88"/>
      <c r="R203" s="88">
        <v>4</v>
      </c>
      <c r="S203" s="88">
        <f>K203*0.05</f>
        <v>31.875</v>
      </c>
      <c r="T203" s="88"/>
      <c r="U203" s="64">
        <v>4</v>
      </c>
      <c r="V203" s="88">
        <f t="shared" ref="V203:V209" si="100">K203</f>
        <v>637.5</v>
      </c>
      <c r="W203" s="125"/>
      <c r="X203" s="88"/>
      <c r="Y203" s="64"/>
      <c r="Z203" s="88"/>
      <c r="AA203" s="88"/>
      <c r="AB203" s="88"/>
      <c r="AC203" s="88">
        <v>4</v>
      </c>
      <c r="AD203" s="88">
        <f t="shared" ref="AD203:AD207" si="101">S203</f>
        <v>31.875</v>
      </c>
      <c r="AE203" s="88"/>
      <c r="AF203" s="88"/>
      <c r="AG203" s="88"/>
      <c r="AH203" s="88"/>
      <c r="AI203" s="88"/>
      <c r="AJ203" s="88"/>
      <c r="AK203" s="88">
        <f t="shared" ref="AK203:AK209" si="102">K203+(H203+I203)*2*0.04+O203+(H203-4+I203-0.3)*0.06+S203</f>
        <v>682.067</v>
      </c>
      <c r="AL203" s="88">
        <f t="shared" ref="AL203:AL209" si="103">H203*0.1</f>
        <v>8.5</v>
      </c>
      <c r="AM203" s="88">
        <f t="shared" ref="AM203:AM209" si="104">AL203*0.5*1.1</f>
        <v>4.675</v>
      </c>
      <c r="AN203" s="88">
        <f t="shared" ref="AN203:AN209" si="105">(H203+I203)*2</f>
        <v>185</v>
      </c>
      <c r="AO203" s="88"/>
      <c r="AP203" s="77">
        <f>H203</f>
        <v>85</v>
      </c>
      <c r="AQ203" s="77">
        <f>H203/15*6</f>
        <v>34</v>
      </c>
      <c r="AR203" s="77"/>
      <c r="AS203" s="77"/>
      <c r="AT203" s="65"/>
      <c r="AZ203" s="132"/>
      <c r="BA203" s="135"/>
      <c r="BB203" s="132"/>
    </row>
    <row r="204" s="48" customFormat="1" ht="19.95" customHeight="1" spans="1:54">
      <c r="A204" s="63">
        <f t="shared" si="97"/>
        <v>197</v>
      </c>
      <c r="B204" s="137">
        <v>2203014</v>
      </c>
      <c r="C204" s="68" t="s">
        <v>44</v>
      </c>
      <c r="D204" s="137">
        <v>2203104</v>
      </c>
      <c r="E204" s="64" t="s">
        <v>69</v>
      </c>
      <c r="F204" s="138" t="s">
        <v>78</v>
      </c>
      <c r="G204" s="65" t="s">
        <v>54</v>
      </c>
      <c r="H204" s="64">
        <f t="shared" si="98"/>
        <v>90</v>
      </c>
      <c r="I204" s="64">
        <v>7.5</v>
      </c>
      <c r="J204" s="64">
        <v>4</v>
      </c>
      <c r="K204" s="123">
        <f t="shared" si="99"/>
        <v>675</v>
      </c>
      <c r="L204" s="64"/>
      <c r="M204" s="64"/>
      <c r="N204" s="64"/>
      <c r="O204" s="88"/>
      <c r="P204" s="88"/>
      <c r="Q204" s="88"/>
      <c r="R204" s="88">
        <v>4</v>
      </c>
      <c r="S204" s="88">
        <f>K204*0.05</f>
        <v>33.75</v>
      </c>
      <c r="T204" s="88"/>
      <c r="U204" s="64">
        <v>4</v>
      </c>
      <c r="V204" s="88">
        <f t="shared" si="100"/>
        <v>675</v>
      </c>
      <c r="W204" s="125"/>
      <c r="X204" s="88"/>
      <c r="Y204" s="64"/>
      <c r="Z204" s="88"/>
      <c r="AA204" s="88"/>
      <c r="AB204" s="88"/>
      <c r="AC204" s="88">
        <v>4</v>
      </c>
      <c r="AD204" s="88">
        <f t="shared" si="101"/>
        <v>33.75</v>
      </c>
      <c r="AE204" s="88"/>
      <c r="AF204" s="88"/>
      <c r="AG204" s="88"/>
      <c r="AH204" s="88"/>
      <c r="AI204" s="88"/>
      <c r="AJ204" s="88"/>
      <c r="AK204" s="88">
        <f t="shared" si="102"/>
        <v>722.142</v>
      </c>
      <c r="AL204" s="88">
        <f t="shared" si="103"/>
        <v>9</v>
      </c>
      <c r="AM204" s="88">
        <f t="shared" si="104"/>
        <v>4.95</v>
      </c>
      <c r="AN204" s="88">
        <f t="shared" si="105"/>
        <v>195</v>
      </c>
      <c r="AO204" s="88"/>
      <c r="AP204" s="77">
        <f>H204</f>
        <v>90</v>
      </c>
      <c r="AQ204" s="77">
        <f>H204/15*6</f>
        <v>36</v>
      </c>
      <c r="AR204" s="77"/>
      <c r="AS204" s="77"/>
      <c r="AT204" s="65"/>
      <c r="AZ204" s="132"/>
      <c r="BA204" s="135"/>
      <c r="BB204" s="132"/>
    </row>
    <row r="205" s="48" customFormat="1" ht="19.95" customHeight="1" spans="1:54">
      <c r="A205" s="63">
        <f t="shared" si="97"/>
        <v>198</v>
      </c>
      <c r="B205" s="137">
        <v>2203104</v>
      </c>
      <c r="C205" s="68" t="s">
        <v>44</v>
      </c>
      <c r="D205" s="137">
        <v>2203148</v>
      </c>
      <c r="E205" s="64" t="s">
        <v>69</v>
      </c>
      <c r="F205" s="138" t="s">
        <v>78</v>
      </c>
      <c r="G205" s="64" t="s">
        <v>65</v>
      </c>
      <c r="H205" s="64">
        <f t="shared" si="98"/>
        <v>44</v>
      </c>
      <c r="I205" s="64">
        <v>7.5</v>
      </c>
      <c r="J205" s="64">
        <v>4</v>
      </c>
      <c r="K205" s="123">
        <f t="shared" si="99"/>
        <v>330</v>
      </c>
      <c r="L205" s="64">
        <v>4</v>
      </c>
      <c r="M205" s="64">
        <f>(H205-4)*(I205-0.3)</f>
        <v>288</v>
      </c>
      <c r="N205" s="64"/>
      <c r="O205" s="88"/>
      <c r="P205" s="88"/>
      <c r="Q205" s="88"/>
      <c r="R205" s="88">
        <v>5</v>
      </c>
      <c r="S205" s="88">
        <f>M205*0.05</f>
        <v>14.4</v>
      </c>
      <c r="T205" s="88"/>
      <c r="U205" s="64">
        <v>4</v>
      </c>
      <c r="V205" s="88">
        <f t="shared" si="100"/>
        <v>330</v>
      </c>
      <c r="W205" s="88">
        <v>4</v>
      </c>
      <c r="X205" s="88">
        <f>M205</f>
        <v>288</v>
      </c>
      <c r="Y205" s="64"/>
      <c r="Z205" s="88"/>
      <c r="AA205" s="88"/>
      <c r="AB205" s="88"/>
      <c r="AC205" s="88">
        <v>5</v>
      </c>
      <c r="AD205" s="88">
        <f t="shared" si="101"/>
        <v>14.4</v>
      </c>
      <c r="AE205" s="88"/>
      <c r="AF205" s="88"/>
      <c r="AG205" s="88"/>
      <c r="AH205" s="88"/>
      <c r="AI205" s="88"/>
      <c r="AJ205" s="88"/>
      <c r="AK205" s="88">
        <f t="shared" si="102"/>
        <v>351.352</v>
      </c>
      <c r="AL205" s="88">
        <f t="shared" si="103"/>
        <v>4.4</v>
      </c>
      <c r="AM205" s="88">
        <f t="shared" si="104"/>
        <v>2.42</v>
      </c>
      <c r="AN205" s="88">
        <f t="shared" si="105"/>
        <v>103</v>
      </c>
      <c r="AO205" s="88">
        <f>(H205-4+I205-0.3)*2</f>
        <v>94.4</v>
      </c>
      <c r="AP205" s="136">
        <f>H205</f>
        <v>44</v>
      </c>
      <c r="AQ205" s="136">
        <f>H205/15*6*2</f>
        <v>35.2</v>
      </c>
      <c r="AR205" s="77"/>
      <c r="AS205" s="77"/>
      <c r="AT205" s="65"/>
      <c r="AZ205" s="132"/>
      <c r="BA205" s="135"/>
      <c r="BB205" s="132"/>
    </row>
    <row r="206" s="48" customFormat="1" ht="19.95" customHeight="1" spans="1:54">
      <c r="A206" s="63">
        <f t="shared" si="97"/>
        <v>199</v>
      </c>
      <c r="B206" s="137">
        <v>2203225</v>
      </c>
      <c r="C206" s="68" t="s">
        <v>44</v>
      </c>
      <c r="D206" s="137">
        <v>2203290</v>
      </c>
      <c r="E206" s="64" t="s">
        <v>69</v>
      </c>
      <c r="F206" s="138" t="s">
        <v>78</v>
      </c>
      <c r="G206" s="65" t="s">
        <v>54</v>
      </c>
      <c r="H206" s="64">
        <f t="shared" si="98"/>
        <v>65</v>
      </c>
      <c r="I206" s="64">
        <v>7.5</v>
      </c>
      <c r="J206" s="64">
        <v>4</v>
      </c>
      <c r="K206" s="123">
        <f t="shared" si="99"/>
        <v>487.5</v>
      </c>
      <c r="L206" s="64"/>
      <c r="M206" s="64"/>
      <c r="N206" s="64"/>
      <c r="O206" s="88"/>
      <c r="P206" s="88"/>
      <c r="Q206" s="88"/>
      <c r="R206" s="88">
        <v>4</v>
      </c>
      <c r="S206" s="88">
        <f>K206*0.05</f>
        <v>24.375</v>
      </c>
      <c r="T206" s="88"/>
      <c r="U206" s="64">
        <v>4</v>
      </c>
      <c r="V206" s="88">
        <f t="shared" si="100"/>
        <v>487.5</v>
      </c>
      <c r="W206" s="125"/>
      <c r="X206" s="88"/>
      <c r="Y206" s="64"/>
      <c r="Z206" s="88"/>
      <c r="AA206" s="88"/>
      <c r="AB206" s="88"/>
      <c r="AC206" s="88">
        <v>4</v>
      </c>
      <c r="AD206" s="88">
        <f t="shared" si="101"/>
        <v>24.375</v>
      </c>
      <c r="AE206" s="88"/>
      <c r="AF206" s="88"/>
      <c r="AG206" s="88"/>
      <c r="AH206" s="88"/>
      <c r="AI206" s="88"/>
      <c r="AJ206" s="88"/>
      <c r="AK206" s="88">
        <f t="shared" si="102"/>
        <v>521.767</v>
      </c>
      <c r="AL206" s="88">
        <f t="shared" si="103"/>
        <v>6.5</v>
      </c>
      <c r="AM206" s="88">
        <f t="shared" si="104"/>
        <v>3.575</v>
      </c>
      <c r="AN206" s="88">
        <f t="shared" si="105"/>
        <v>145</v>
      </c>
      <c r="AO206" s="88"/>
      <c r="AP206" s="77">
        <f>H206</f>
        <v>65</v>
      </c>
      <c r="AQ206" s="77">
        <f>H206/15*6</f>
        <v>26</v>
      </c>
      <c r="AR206" s="77"/>
      <c r="AS206" s="77"/>
      <c r="AT206" s="65"/>
      <c r="AZ206" s="132"/>
      <c r="BA206" s="135"/>
      <c r="BB206" s="132"/>
    </row>
    <row r="207" s="48" customFormat="1" ht="19.95" customHeight="1" spans="1:54">
      <c r="A207" s="63">
        <f t="shared" si="97"/>
        <v>200</v>
      </c>
      <c r="B207" s="137">
        <v>2203436</v>
      </c>
      <c r="C207" s="68" t="s">
        <v>44</v>
      </c>
      <c r="D207" s="137">
        <v>2203486</v>
      </c>
      <c r="E207" s="64" t="s">
        <v>69</v>
      </c>
      <c r="F207" s="138" t="s">
        <v>78</v>
      </c>
      <c r="G207" s="64" t="s">
        <v>65</v>
      </c>
      <c r="H207" s="64">
        <f t="shared" si="98"/>
        <v>50</v>
      </c>
      <c r="I207" s="64">
        <v>7.5</v>
      </c>
      <c r="J207" s="64">
        <v>4</v>
      </c>
      <c r="K207" s="123">
        <f t="shared" si="99"/>
        <v>375</v>
      </c>
      <c r="L207" s="64">
        <v>4</v>
      </c>
      <c r="M207" s="64">
        <f>(H207-4)*(I207-0.3)</f>
        <v>331.2</v>
      </c>
      <c r="N207" s="64"/>
      <c r="O207" s="88"/>
      <c r="P207" s="88"/>
      <c r="Q207" s="88"/>
      <c r="R207" s="88">
        <v>5</v>
      </c>
      <c r="S207" s="88">
        <f>M207*0.05</f>
        <v>16.56</v>
      </c>
      <c r="T207" s="88"/>
      <c r="U207" s="64">
        <v>4</v>
      </c>
      <c r="V207" s="88">
        <f t="shared" si="100"/>
        <v>375</v>
      </c>
      <c r="W207" s="88">
        <v>4</v>
      </c>
      <c r="X207" s="88">
        <f>M207</f>
        <v>331.2</v>
      </c>
      <c r="Y207" s="64"/>
      <c r="Z207" s="88"/>
      <c r="AA207" s="88"/>
      <c r="AB207" s="88"/>
      <c r="AC207" s="88">
        <v>5</v>
      </c>
      <c r="AD207" s="88">
        <f t="shared" si="101"/>
        <v>16.56</v>
      </c>
      <c r="AE207" s="88"/>
      <c r="AF207" s="88"/>
      <c r="AG207" s="88"/>
      <c r="AH207" s="88"/>
      <c r="AI207" s="88"/>
      <c r="AJ207" s="88"/>
      <c r="AK207" s="88">
        <f t="shared" si="102"/>
        <v>399.352</v>
      </c>
      <c r="AL207" s="88">
        <f t="shared" si="103"/>
        <v>5</v>
      </c>
      <c r="AM207" s="88">
        <f t="shared" si="104"/>
        <v>2.75</v>
      </c>
      <c r="AN207" s="88">
        <f t="shared" si="105"/>
        <v>115</v>
      </c>
      <c r="AO207" s="88">
        <f>(H207-4+I207-0.3)*2</f>
        <v>106.4</v>
      </c>
      <c r="AP207" s="136">
        <f>H207</f>
        <v>50</v>
      </c>
      <c r="AQ207" s="136">
        <f>H207/15*6*2</f>
        <v>40</v>
      </c>
      <c r="AR207" s="77"/>
      <c r="AS207" s="77"/>
      <c r="AT207" s="65"/>
      <c r="AZ207" s="132"/>
      <c r="BA207" s="135"/>
      <c r="BB207" s="132"/>
    </row>
    <row r="208" s="48" customFormat="1" ht="19.95" customHeight="1" spans="1:54">
      <c r="A208" s="63">
        <f t="shared" si="97"/>
        <v>201</v>
      </c>
      <c r="B208" s="137">
        <v>2203538</v>
      </c>
      <c r="C208" s="68" t="s">
        <v>44</v>
      </c>
      <c r="D208" s="137">
        <v>2203588</v>
      </c>
      <c r="E208" s="64" t="s">
        <v>69</v>
      </c>
      <c r="F208" s="139" t="s">
        <v>68</v>
      </c>
      <c r="G208" s="65" t="s">
        <v>54</v>
      </c>
      <c r="H208" s="64">
        <f t="shared" si="98"/>
        <v>50</v>
      </c>
      <c r="I208" s="64">
        <v>3.75</v>
      </c>
      <c r="J208" s="64">
        <v>4</v>
      </c>
      <c r="K208" s="123">
        <f t="shared" si="99"/>
        <v>187.5</v>
      </c>
      <c r="L208" s="64"/>
      <c r="M208" s="64"/>
      <c r="N208" s="64"/>
      <c r="O208" s="88"/>
      <c r="P208" s="88"/>
      <c r="Q208" s="88"/>
      <c r="R208" s="88">
        <v>4</v>
      </c>
      <c r="S208" s="88">
        <f>K208*0.05</f>
        <v>9.375</v>
      </c>
      <c r="T208" s="88"/>
      <c r="U208" s="64">
        <v>4</v>
      </c>
      <c r="V208" s="88">
        <f t="shared" si="100"/>
        <v>187.5</v>
      </c>
      <c r="W208" s="125"/>
      <c r="X208" s="88"/>
      <c r="Y208" s="64"/>
      <c r="Z208" s="88"/>
      <c r="AA208" s="88"/>
      <c r="AB208" s="88"/>
      <c r="AC208" s="88">
        <v>4</v>
      </c>
      <c r="AD208" s="88">
        <f t="shared" ref="AD208:AD209" si="106">S208</f>
        <v>9.375</v>
      </c>
      <c r="AE208" s="88"/>
      <c r="AF208" s="88"/>
      <c r="AG208" s="88"/>
      <c r="AH208" s="88"/>
      <c r="AI208" s="88"/>
      <c r="AJ208" s="88"/>
      <c r="AK208" s="88">
        <f t="shared" si="102"/>
        <v>204.142</v>
      </c>
      <c r="AL208" s="88">
        <f t="shared" si="103"/>
        <v>5</v>
      </c>
      <c r="AM208" s="88">
        <f t="shared" si="104"/>
        <v>2.75</v>
      </c>
      <c r="AN208" s="88">
        <f t="shared" si="105"/>
        <v>107.5</v>
      </c>
      <c r="AO208" s="88"/>
      <c r="AP208" s="77"/>
      <c r="AQ208" s="77">
        <f>H208/15*6*2</f>
        <v>40</v>
      </c>
      <c r="AR208" s="77"/>
      <c r="AS208" s="77"/>
      <c r="AT208" s="65"/>
      <c r="AZ208" s="132"/>
      <c r="BA208" s="135"/>
      <c r="BB208" s="132"/>
    </row>
    <row r="209" s="48" customFormat="1" ht="19.95" customHeight="1" spans="1:54">
      <c r="A209" s="63">
        <f t="shared" si="97"/>
        <v>202</v>
      </c>
      <c r="B209" s="137">
        <v>2203830</v>
      </c>
      <c r="C209" s="68" t="s">
        <v>44</v>
      </c>
      <c r="D209" s="137">
        <v>2204117</v>
      </c>
      <c r="E209" s="64" t="s">
        <v>69</v>
      </c>
      <c r="F209" s="138" t="s">
        <v>78</v>
      </c>
      <c r="G209" s="65" t="s">
        <v>54</v>
      </c>
      <c r="H209" s="64">
        <f t="shared" si="98"/>
        <v>287</v>
      </c>
      <c r="I209" s="64">
        <v>7.5</v>
      </c>
      <c r="J209" s="64">
        <v>4</v>
      </c>
      <c r="K209" s="123">
        <f t="shared" si="99"/>
        <v>2152.5</v>
      </c>
      <c r="L209" s="64"/>
      <c r="M209" s="64"/>
      <c r="N209" s="64"/>
      <c r="O209" s="88"/>
      <c r="P209" s="88"/>
      <c r="Q209" s="88"/>
      <c r="R209" s="88">
        <v>4</v>
      </c>
      <c r="S209" s="88">
        <f>K209*0.05</f>
        <v>107.625</v>
      </c>
      <c r="T209" s="88"/>
      <c r="U209" s="64">
        <v>4</v>
      </c>
      <c r="V209" s="88">
        <f t="shared" si="100"/>
        <v>2152.5</v>
      </c>
      <c r="W209" s="125"/>
      <c r="X209" s="88"/>
      <c r="Y209" s="64"/>
      <c r="Z209" s="88"/>
      <c r="AA209" s="88"/>
      <c r="AB209" s="88"/>
      <c r="AC209" s="88">
        <v>4</v>
      </c>
      <c r="AD209" s="88">
        <f t="shared" si="106"/>
        <v>107.625</v>
      </c>
      <c r="AE209" s="88"/>
      <c r="AF209" s="88"/>
      <c r="AG209" s="88"/>
      <c r="AH209" s="88"/>
      <c r="AI209" s="88"/>
      <c r="AJ209" s="88"/>
      <c r="AK209" s="88">
        <f t="shared" si="102"/>
        <v>2301.097</v>
      </c>
      <c r="AL209" s="88">
        <f t="shared" si="103"/>
        <v>28.7</v>
      </c>
      <c r="AM209" s="88">
        <f t="shared" si="104"/>
        <v>15.785</v>
      </c>
      <c r="AN209" s="88">
        <f t="shared" si="105"/>
        <v>589</v>
      </c>
      <c r="AO209" s="88"/>
      <c r="AP209" s="77">
        <f>H209</f>
        <v>287</v>
      </c>
      <c r="AQ209" s="77">
        <f>H209/15*6</f>
        <v>114.8</v>
      </c>
      <c r="AR209" s="77"/>
      <c r="AS209" s="77"/>
      <c r="AT209" s="65"/>
      <c r="AZ209" s="132"/>
      <c r="BA209" s="135"/>
      <c r="BB209" s="132"/>
    </row>
    <row r="210" s="48" customFormat="1" ht="19.95" customHeight="1" spans="1:54">
      <c r="A210" s="63">
        <f t="shared" si="97"/>
        <v>203</v>
      </c>
      <c r="B210" s="132">
        <v>2205050</v>
      </c>
      <c r="C210" s="68" t="s">
        <v>44</v>
      </c>
      <c r="D210" s="132">
        <v>2205100</v>
      </c>
      <c r="E210" s="64" t="s">
        <v>69</v>
      </c>
      <c r="F210" s="64" t="s">
        <v>70</v>
      </c>
      <c r="G210" s="64" t="s">
        <v>52</v>
      </c>
      <c r="H210" s="64">
        <f t="shared" si="98"/>
        <v>50</v>
      </c>
      <c r="I210" s="64">
        <v>18</v>
      </c>
      <c r="J210" s="64"/>
      <c r="K210" s="123"/>
      <c r="L210" s="64"/>
      <c r="M210" s="64"/>
      <c r="N210" s="64"/>
      <c r="O210" s="88"/>
      <c r="P210" s="88"/>
      <c r="Q210" s="88"/>
      <c r="R210" s="88"/>
      <c r="S210" s="88"/>
      <c r="T210" s="88">
        <f t="shared" ref="T210:T224" si="107">H210*I210*0.06</f>
        <v>54</v>
      </c>
      <c r="U210" s="64"/>
      <c r="V210" s="88"/>
      <c r="W210" s="125"/>
      <c r="X210" s="88"/>
      <c r="Y210" s="64"/>
      <c r="Z210" s="88"/>
      <c r="AA210" s="88"/>
      <c r="AB210" s="88"/>
      <c r="AC210" s="88"/>
      <c r="AD210" s="88"/>
      <c r="AE210" s="88"/>
      <c r="AF210" s="88"/>
      <c r="AG210" s="125"/>
      <c r="AH210" s="88"/>
      <c r="AI210" s="88">
        <f t="shared" ref="AI210:AI224" si="108">T210*1.5</f>
        <v>81</v>
      </c>
      <c r="AJ210" s="88"/>
      <c r="AK210" s="88">
        <f t="shared" ref="AK210:AK224" si="109">H210*I210+(H210+I210)*2*0.045+(H210+I210)*2*0.055*0.1</f>
        <v>906.868</v>
      </c>
      <c r="AL210" s="88"/>
      <c r="AM210" s="88"/>
      <c r="AN210" s="88"/>
      <c r="AO210" s="88"/>
      <c r="AP210" s="77">
        <f t="shared" ref="AP210:AP224" si="110">H210*2</f>
        <v>100</v>
      </c>
      <c r="AQ210" s="77">
        <f t="shared" ref="AQ210:AQ224" si="111">H210/15*6*3</f>
        <v>60</v>
      </c>
      <c r="AR210" s="77"/>
      <c r="AS210" s="77">
        <f t="shared" ref="AS210:AS224" si="112">H210*2</f>
        <v>100</v>
      </c>
      <c r="AT210" s="65" t="s">
        <v>53</v>
      </c>
      <c r="AZ210" s="132">
        <v>2102600</v>
      </c>
      <c r="BA210" s="135" t="s">
        <v>44</v>
      </c>
      <c r="BB210" s="132">
        <v>2102360</v>
      </c>
    </row>
    <row r="211" s="48" customFormat="1" ht="19.95" customHeight="1" spans="1:54">
      <c r="A211" s="63">
        <f t="shared" si="97"/>
        <v>204</v>
      </c>
      <c r="B211" s="132">
        <v>2205300</v>
      </c>
      <c r="C211" s="68" t="s">
        <v>44</v>
      </c>
      <c r="D211" s="132">
        <v>2205350</v>
      </c>
      <c r="E211" s="64" t="s">
        <v>69</v>
      </c>
      <c r="F211" s="64" t="s">
        <v>70</v>
      </c>
      <c r="G211" s="64" t="s">
        <v>52</v>
      </c>
      <c r="H211" s="64">
        <f t="shared" si="98"/>
        <v>50</v>
      </c>
      <c r="I211" s="64">
        <v>18</v>
      </c>
      <c r="J211" s="64"/>
      <c r="K211" s="123"/>
      <c r="L211" s="64"/>
      <c r="M211" s="64"/>
      <c r="N211" s="64"/>
      <c r="O211" s="88"/>
      <c r="P211" s="88"/>
      <c r="Q211" s="88"/>
      <c r="R211" s="88"/>
      <c r="S211" s="88"/>
      <c r="T211" s="88">
        <f t="shared" si="107"/>
        <v>54</v>
      </c>
      <c r="U211" s="64"/>
      <c r="V211" s="88"/>
      <c r="W211" s="125"/>
      <c r="X211" s="88"/>
      <c r="Y211" s="64"/>
      <c r="Z211" s="88"/>
      <c r="AA211" s="88"/>
      <c r="AB211" s="88"/>
      <c r="AC211" s="88"/>
      <c r="AD211" s="88"/>
      <c r="AE211" s="88"/>
      <c r="AF211" s="88"/>
      <c r="AG211" s="125"/>
      <c r="AH211" s="88"/>
      <c r="AI211" s="88">
        <f t="shared" si="108"/>
        <v>81</v>
      </c>
      <c r="AJ211" s="88"/>
      <c r="AK211" s="88">
        <f t="shared" si="109"/>
        <v>906.868</v>
      </c>
      <c r="AL211" s="88"/>
      <c r="AM211" s="88"/>
      <c r="AN211" s="88"/>
      <c r="AO211" s="88"/>
      <c r="AP211" s="77">
        <f t="shared" si="110"/>
        <v>100</v>
      </c>
      <c r="AQ211" s="77">
        <f t="shared" si="111"/>
        <v>60</v>
      </c>
      <c r="AR211" s="77"/>
      <c r="AS211" s="77">
        <f t="shared" si="112"/>
        <v>100</v>
      </c>
      <c r="AT211" s="65" t="s">
        <v>56</v>
      </c>
      <c r="AZ211" s="132">
        <v>2102600</v>
      </c>
      <c r="BA211" s="135" t="s">
        <v>44</v>
      </c>
      <c r="BB211" s="132">
        <v>2102360</v>
      </c>
    </row>
    <row r="212" s="48" customFormat="1" ht="19.95" customHeight="1" spans="1:54">
      <c r="A212" s="63">
        <f t="shared" si="97"/>
        <v>205</v>
      </c>
      <c r="B212" s="132">
        <v>2205455</v>
      </c>
      <c r="C212" s="68" t="s">
        <v>44</v>
      </c>
      <c r="D212" s="132">
        <v>2205505</v>
      </c>
      <c r="E212" s="64" t="s">
        <v>69</v>
      </c>
      <c r="F212" s="64" t="s">
        <v>70</v>
      </c>
      <c r="G212" s="64" t="s">
        <v>52</v>
      </c>
      <c r="H212" s="64">
        <f t="shared" si="98"/>
        <v>50</v>
      </c>
      <c r="I212" s="64">
        <v>18</v>
      </c>
      <c r="J212" s="64"/>
      <c r="K212" s="123"/>
      <c r="L212" s="64"/>
      <c r="M212" s="64"/>
      <c r="N212" s="64"/>
      <c r="O212" s="88"/>
      <c r="P212" s="88"/>
      <c r="Q212" s="88"/>
      <c r="R212" s="88"/>
      <c r="S212" s="88"/>
      <c r="T212" s="88">
        <f t="shared" si="107"/>
        <v>54</v>
      </c>
      <c r="U212" s="64"/>
      <c r="V212" s="88"/>
      <c r="W212" s="125"/>
      <c r="X212" s="88"/>
      <c r="Y212" s="64"/>
      <c r="Z212" s="88"/>
      <c r="AA212" s="88"/>
      <c r="AB212" s="88"/>
      <c r="AC212" s="88"/>
      <c r="AD212" s="88"/>
      <c r="AE212" s="88"/>
      <c r="AF212" s="88"/>
      <c r="AG212" s="125"/>
      <c r="AH212" s="88"/>
      <c r="AI212" s="88">
        <f t="shared" si="108"/>
        <v>81</v>
      </c>
      <c r="AJ212" s="88"/>
      <c r="AK212" s="88">
        <f t="shared" si="109"/>
        <v>906.868</v>
      </c>
      <c r="AL212" s="88"/>
      <c r="AM212" s="88"/>
      <c r="AN212" s="88"/>
      <c r="AO212" s="88"/>
      <c r="AP212" s="77">
        <f t="shared" si="110"/>
        <v>100</v>
      </c>
      <c r="AQ212" s="77">
        <f t="shared" si="111"/>
        <v>60</v>
      </c>
      <c r="AR212" s="77"/>
      <c r="AS212" s="77">
        <f t="shared" si="112"/>
        <v>100</v>
      </c>
      <c r="AT212" s="65" t="s">
        <v>53</v>
      </c>
      <c r="AZ212" s="132">
        <v>2089230</v>
      </c>
      <c r="BA212" s="135" t="s">
        <v>44</v>
      </c>
      <c r="BB212" s="132">
        <v>2089180</v>
      </c>
    </row>
    <row r="213" s="48" customFormat="1" ht="19.95" customHeight="1" spans="1:54">
      <c r="A213" s="63">
        <f t="shared" si="97"/>
        <v>206</v>
      </c>
      <c r="B213" s="132">
        <v>2205875</v>
      </c>
      <c r="C213" s="68" t="s">
        <v>44</v>
      </c>
      <c r="D213" s="132">
        <v>2205925</v>
      </c>
      <c r="E213" s="64" t="s">
        <v>69</v>
      </c>
      <c r="F213" s="64" t="s">
        <v>70</v>
      </c>
      <c r="G213" s="64" t="s">
        <v>52</v>
      </c>
      <c r="H213" s="64">
        <f t="shared" si="98"/>
        <v>50</v>
      </c>
      <c r="I213" s="64">
        <v>18</v>
      </c>
      <c r="J213" s="64"/>
      <c r="K213" s="123"/>
      <c r="L213" s="64"/>
      <c r="M213" s="64"/>
      <c r="N213" s="64"/>
      <c r="O213" s="88"/>
      <c r="P213" s="88"/>
      <c r="Q213" s="88"/>
      <c r="R213" s="88"/>
      <c r="S213" s="88"/>
      <c r="T213" s="88">
        <f t="shared" si="107"/>
        <v>54</v>
      </c>
      <c r="U213" s="64"/>
      <c r="V213" s="88"/>
      <c r="W213" s="125"/>
      <c r="X213" s="88"/>
      <c r="Y213" s="64"/>
      <c r="Z213" s="88"/>
      <c r="AA213" s="88"/>
      <c r="AB213" s="88"/>
      <c r="AC213" s="88"/>
      <c r="AD213" s="88"/>
      <c r="AE213" s="88"/>
      <c r="AF213" s="88"/>
      <c r="AG213" s="125"/>
      <c r="AH213" s="88"/>
      <c r="AI213" s="88">
        <f t="shared" si="108"/>
        <v>81</v>
      </c>
      <c r="AJ213" s="88"/>
      <c r="AK213" s="88">
        <f t="shared" si="109"/>
        <v>906.868</v>
      </c>
      <c r="AL213" s="88"/>
      <c r="AM213" s="88"/>
      <c r="AN213" s="88"/>
      <c r="AO213" s="88"/>
      <c r="AP213" s="77">
        <f t="shared" si="110"/>
        <v>100</v>
      </c>
      <c r="AQ213" s="77">
        <f t="shared" si="111"/>
        <v>60</v>
      </c>
      <c r="AR213" s="77"/>
      <c r="AS213" s="77">
        <f t="shared" si="112"/>
        <v>100</v>
      </c>
      <c r="AT213" s="65" t="s">
        <v>56</v>
      </c>
      <c r="AZ213" s="132">
        <v>2089100</v>
      </c>
      <c r="BA213" s="135" t="s">
        <v>44</v>
      </c>
      <c r="BB213" s="132">
        <v>2089050</v>
      </c>
    </row>
    <row r="214" s="50" customFormat="1" ht="19.95" customHeight="1" spans="1:54">
      <c r="A214" s="63">
        <f t="shared" si="97"/>
        <v>207</v>
      </c>
      <c r="B214" s="132">
        <v>2206840</v>
      </c>
      <c r="C214" s="68" t="s">
        <v>44</v>
      </c>
      <c r="D214" s="132">
        <v>2206890</v>
      </c>
      <c r="E214" s="64" t="s">
        <v>69</v>
      </c>
      <c r="F214" s="64" t="s">
        <v>70</v>
      </c>
      <c r="G214" s="64" t="s">
        <v>52</v>
      </c>
      <c r="H214" s="64">
        <f t="shared" si="98"/>
        <v>50</v>
      </c>
      <c r="I214" s="64">
        <v>18</v>
      </c>
      <c r="J214" s="64"/>
      <c r="K214" s="123"/>
      <c r="L214" s="64"/>
      <c r="M214" s="64"/>
      <c r="N214" s="64"/>
      <c r="O214" s="88"/>
      <c r="P214" s="88"/>
      <c r="Q214" s="88"/>
      <c r="R214" s="88"/>
      <c r="S214" s="88"/>
      <c r="T214" s="88">
        <f t="shared" si="107"/>
        <v>54</v>
      </c>
      <c r="U214" s="64"/>
      <c r="V214" s="88"/>
      <c r="W214" s="125"/>
      <c r="X214" s="88"/>
      <c r="Y214" s="64"/>
      <c r="Z214" s="88"/>
      <c r="AA214" s="88"/>
      <c r="AB214" s="88"/>
      <c r="AC214" s="88"/>
      <c r="AD214" s="88"/>
      <c r="AE214" s="88"/>
      <c r="AF214" s="88"/>
      <c r="AG214" s="125"/>
      <c r="AH214" s="88"/>
      <c r="AI214" s="88">
        <f t="shared" si="108"/>
        <v>81</v>
      </c>
      <c r="AJ214" s="88"/>
      <c r="AK214" s="88">
        <f t="shared" si="109"/>
        <v>906.868</v>
      </c>
      <c r="AL214" s="88"/>
      <c r="AM214" s="88"/>
      <c r="AN214" s="88"/>
      <c r="AO214" s="88"/>
      <c r="AP214" s="77">
        <f t="shared" si="110"/>
        <v>100</v>
      </c>
      <c r="AQ214" s="77">
        <f t="shared" si="111"/>
        <v>60</v>
      </c>
      <c r="AR214" s="77"/>
      <c r="AS214" s="77">
        <f t="shared" si="112"/>
        <v>100</v>
      </c>
      <c r="AT214" s="65" t="s">
        <v>53</v>
      </c>
      <c r="AZ214" s="132">
        <v>2088985</v>
      </c>
      <c r="BA214" s="135" t="s">
        <v>44</v>
      </c>
      <c r="BB214" s="132">
        <v>2088935</v>
      </c>
    </row>
    <row r="215" s="50" customFormat="1" ht="34.95" customHeight="1" spans="1:54">
      <c r="A215" s="63">
        <f t="shared" si="97"/>
        <v>208</v>
      </c>
      <c r="B215" s="132">
        <v>2207825</v>
      </c>
      <c r="C215" s="68" t="s">
        <v>44</v>
      </c>
      <c r="D215" s="132">
        <v>2207875</v>
      </c>
      <c r="E215" s="64" t="s">
        <v>69</v>
      </c>
      <c r="F215" s="64" t="s">
        <v>70</v>
      </c>
      <c r="G215" s="64" t="s">
        <v>52</v>
      </c>
      <c r="H215" s="64">
        <f t="shared" si="98"/>
        <v>50</v>
      </c>
      <c r="I215" s="64">
        <v>18</v>
      </c>
      <c r="J215" s="64"/>
      <c r="K215" s="123"/>
      <c r="L215" s="64"/>
      <c r="M215" s="64"/>
      <c r="N215" s="64"/>
      <c r="O215" s="88"/>
      <c r="P215" s="88"/>
      <c r="Q215" s="88"/>
      <c r="R215" s="88"/>
      <c r="S215" s="88"/>
      <c r="T215" s="88">
        <f t="shared" si="107"/>
        <v>54</v>
      </c>
      <c r="U215" s="64"/>
      <c r="V215" s="88"/>
      <c r="W215" s="125"/>
      <c r="X215" s="88"/>
      <c r="Y215" s="64"/>
      <c r="Z215" s="88"/>
      <c r="AA215" s="88"/>
      <c r="AB215" s="88"/>
      <c r="AC215" s="88"/>
      <c r="AD215" s="88"/>
      <c r="AE215" s="88"/>
      <c r="AF215" s="88"/>
      <c r="AG215" s="125"/>
      <c r="AH215" s="88"/>
      <c r="AI215" s="88">
        <f t="shared" si="108"/>
        <v>81</v>
      </c>
      <c r="AJ215" s="88"/>
      <c r="AK215" s="88">
        <f t="shared" si="109"/>
        <v>906.868</v>
      </c>
      <c r="AL215" s="88"/>
      <c r="AM215" s="88"/>
      <c r="AN215" s="88"/>
      <c r="AO215" s="88"/>
      <c r="AP215" s="77">
        <f t="shared" si="110"/>
        <v>100</v>
      </c>
      <c r="AQ215" s="77">
        <f t="shared" si="111"/>
        <v>60</v>
      </c>
      <c r="AR215" s="77"/>
      <c r="AS215" s="77">
        <f t="shared" si="112"/>
        <v>100</v>
      </c>
      <c r="AT215" s="65" t="s">
        <v>56</v>
      </c>
      <c r="AZ215" s="132">
        <v>2088780</v>
      </c>
      <c r="BA215" s="135" t="s">
        <v>44</v>
      </c>
      <c r="BB215" s="132">
        <v>2088730</v>
      </c>
    </row>
    <row r="216" s="50" customFormat="1" ht="19.95" customHeight="1" spans="1:54">
      <c r="A216" s="63">
        <f t="shared" si="97"/>
        <v>209</v>
      </c>
      <c r="B216" s="132">
        <v>2212485</v>
      </c>
      <c r="C216" s="68" t="s">
        <v>44</v>
      </c>
      <c r="D216" s="132">
        <v>2212680</v>
      </c>
      <c r="E216" s="64" t="s">
        <v>69</v>
      </c>
      <c r="F216" s="64" t="s">
        <v>70</v>
      </c>
      <c r="G216" s="64" t="s">
        <v>52</v>
      </c>
      <c r="H216" s="64">
        <f t="shared" si="98"/>
        <v>195</v>
      </c>
      <c r="I216" s="64">
        <v>18</v>
      </c>
      <c r="J216" s="64"/>
      <c r="K216" s="123"/>
      <c r="L216" s="64"/>
      <c r="M216" s="64"/>
      <c r="N216" s="64"/>
      <c r="O216" s="88"/>
      <c r="P216" s="88"/>
      <c r="Q216" s="88"/>
      <c r="R216" s="88"/>
      <c r="S216" s="88"/>
      <c r="T216" s="88">
        <f t="shared" si="107"/>
        <v>210.6</v>
      </c>
      <c r="U216" s="64"/>
      <c r="V216" s="88"/>
      <c r="W216" s="125"/>
      <c r="X216" s="88"/>
      <c r="Y216" s="64"/>
      <c r="Z216" s="88"/>
      <c r="AA216" s="88"/>
      <c r="AB216" s="88"/>
      <c r="AC216" s="88"/>
      <c r="AD216" s="88"/>
      <c r="AE216" s="88"/>
      <c r="AF216" s="88"/>
      <c r="AG216" s="125"/>
      <c r="AH216" s="88"/>
      <c r="AI216" s="88">
        <f t="shared" si="108"/>
        <v>315.9</v>
      </c>
      <c r="AJ216" s="88"/>
      <c r="AK216" s="88">
        <f t="shared" si="109"/>
        <v>3531.513</v>
      </c>
      <c r="AL216" s="88"/>
      <c r="AM216" s="88"/>
      <c r="AN216" s="88"/>
      <c r="AO216" s="88"/>
      <c r="AP216" s="77">
        <f t="shared" si="110"/>
        <v>390</v>
      </c>
      <c r="AQ216" s="77">
        <f t="shared" si="111"/>
        <v>234</v>
      </c>
      <c r="AR216" s="77"/>
      <c r="AS216" s="77">
        <f t="shared" si="112"/>
        <v>390</v>
      </c>
      <c r="AT216" s="65" t="s">
        <v>56</v>
      </c>
      <c r="AZ216" s="132">
        <v>2088705</v>
      </c>
      <c r="BA216" s="135" t="s">
        <v>44</v>
      </c>
      <c r="BB216" s="132">
        <v>2088655</v>
      </c>
    </row>
    <row r="217" s="50" customFormat="1" ht="19.95" customHeight="1" spans="1:54">
      <c r="A217" s="63">
        <f t="shared" si="97"/>
        <v>210</v>
      </c>
      <c r="B217" s="132">
        <v>2212960</v>
      </c>
      <c r="C217" s="68" t="s">
        <v>44</v>
      </c>
      <c r="D217" s="132">
        <v>2213010</v>
      </c>
      <c r="E217" s="64" t="s">
        <v>69</v>
      </c>
      <c r="F217" s="64" t="s">
        <v>70</v>
      </c>
      <c r="G217" s="64" t="s">
        <v>52</v>
      </c>
      <c r="H217" s="64">
        <f t="shared" si="98"/>
        <v>50</v>
      </c>
      <c r="I217" s="64">
        <v>18</v>
      </c>
      <c r="J217" s="64"/>
      <c r="K217" s="123"/>
      <c r="L217" s="64"/>
      <c r="M217" s="64"/>
      <c r="N217" s="64"/>
      <c r="O217" s="88"/>
      <c r="P217" s="88"/>
      <c r="Q217" s="88"/>
      <c r="R217" s="88"/>
      <c r="S217" s="88"/>
      <c r="T217" s="88">
        <f t="shared" si="107"/>
        <v>54</v>
      </c>
      <c r="U217" s="64"/>
      <c r="V217" s="88"/>
      <c r="W217" s="125"/>
      <c r="X217" s="88"/>
      <c r="Y217" s="64"/>
      <c r="Z217" s="88"/>
      <c r="AA217" s="88"/>
      <c r="AB217" s="88"/>
      <c r="AC217" s="88"/>
      <c r="AD217" s="88"/>
      <c r="AE217" s="88"/>
      <c r="AF217" s="88"/>
      <c r="AG217" s="125"/>
      <c r="AH217" s="88"/>
      <c r="AI217" s="88">
        <f t="shared" si="108"/>
        <v>81</v>
      </c>
      <c r="AJ217" s="88"/>
      <c r="AK217" s="88">
        <f t="shared" si="109"/>
        <v>906.868</v>
      </c>
      <c r="AL217" s="88"/>
      <c r="AM217" s="88"/>
      <c r="AN217" s="88"/>
      <c r="AO217" s="88"/>
      <c r="AP217" s="77">
        <f t="shared" si="110"/>
        <v>100</v>
      </c>
      <c r="AQ217" s="77">
        <f t="shared" si="111"/>
        <v>60</v>
      </c>
      <c r="AR217" s="77"/>
      <c r="AS217" s="77">
        <f t="shared" si="112"/>
        <v>100</v>
      </c>
      <c r="AT217" s="65" t="s">
        <v>53</v>
      </c>
      <c r="AZ217" s="132">
        <v>2088585</v>
      </c>
      <c r="BA217" s="135" t="s">
        <v>44</v>
      </c>
      <c r="BB217" s="132">
        <v>2088480</v>
      </c>
    </row>
    <row r="218" s="50" customFormat="1" ht="25.1" customHeight="1" spans="1:54">
      <c r="A218" s="63">
        <f t="shared" si="97"/>
        <v>211</v>
      </c>
      <c r="B218" s="132">
        <v>2213720</v>
      </c>
      <c r="C218" s="68" t="s">
        <v>44</v>
      </c>
      <c r="D218" s="132">
        <v>2213840</v>
      </c>
      <c r="E218" s="64" t="s">
        <v>69</v>
      </c>
      <c r="F218" s="64" t="s">
        <v>70</v>
      </c>
      <c r="G218" s="64" t="s">
        <v>52</v>
      </c>
      <c r="H218" s="64">
        <f t="shared" si="98"/>
        <v>120</v>
      </c>
      <c r="I218" s="64">
        <v>18</v>
      </c>
      <c r="J218" s="64"/>
      <c r="K218" s="123"/>
      <c r="L218" s="64"/>
      <c r="M218" s="64"/>
      <c r="N218" s="64"/>
      <c r="O218" s="88"/>
      <c r="P218" s="88"/>
      <c r="Q218" s="88"/>
      <c r="R218" s="88"/>
      <c r="S218" s="88"/>
      <c r="T218" s="88">
        <f t="shared" si="107"/>
        <v>129.6</v>
      </c>
      <c r="U218" s="64"/>
      <c r="V218" s="88"/>
      <c r="W218" s="125"/>
      <c r="X218" s="88"/>
      <c r="Y218" s="64"/>
      <c r="Z218" s="88"/>
      <c r="AA218" s="88"/>
      <c r="AB218" s="88"/>
      <c r="AC218" s="88"/>
      <c r="AD218" s="88"/>
      <c r="AE218" s="88"/>
      <c r="AF218" s="88"/>
      <c r="AG218" s="125"/>
      <c r="AH218" s="88"/>
      <c r="AI218" s="88">
        <f t="shared" si="108"/>
        <v>194.4</v>
      </c>
      <c r="AJ218" s="88"/>
      <c r="AK218" s="88">
        <f t="shared" si="109"/>
        <v>2173.938</v>
      </c>
      <c r="AL218" s="88"/>
      <c r="AM218" s="88"/>
      <c r="AN218" s="88"/>
      <c r="AO218" s="88"/>
      <c r="AP218" s="77">
        <f t="shared" si="110"/>
        <v>240</v>
      </c>
      <c r="AQ218" s="77">
        <f t="shared" si="111"/>
        <v>144</v>
      </c>
      <c r="AR218" s="77"/>
      <c r="AS218" s="77">
        <f t="shared" si="112"/>
        <v>240</v>
      </c>
      <c r="AT218" s="65" t="s">
        <v>53</v>
      </c>
      <c r="AZ218" s="132">
        <v>2087595</v>
      </c>
      <c r="BA218" s="135" t="s">
        <v>44</v>
      </c>
      <c r="BB218" s="132">
        <v>2087545</v>
      </c>
    </row>
    <row r="219" s="50" customFormat="1" ht="19.95" customHeight="1" spans="1:54">
      <c r="A219" s="63">
        <f t="shared" si="97"/>
        <v>212</v>
      </c>
      <c r="B219" s="132">
        <v>2213860</v>
      </c>
      <c r="C219" s="68" t="s">
        <v>44</v>
      </c>
      <c r="D219" s="132">
        <v>2213910</v>
      </c>
      <c r="E219" s="64" t="s">
        <v>69</v>
      </c>
      <c r="F219" s="118" t="s">
        <v>70</v>
      </c>
      <c r="G219" s="64" t="s">
        <v>52</v>
      </c>
      <c r="H219" s="64">
        <f t="shared" si="98"/>
        <v>50</v>
      </c>
      <c r="I219" s="64">
        <v>18</v>
      </c>
      <c r="J219" s="64"/>
      <c r="K219" s="123"/>
      <c r="L219" s="64"/>
      <c r="M219" s="64"/>
      <c r="N219" s="64"/>
      <c r="O219" s="88"/>
      <c r="P219" s="88"/>
      <c r="Q219" s="88"/>
      <c r="R219" s="88"/>
      <c r="S219" s="88"/>
      <c r="T219" s="88">
        <f t="shared" si="107"/>
        <v>54</v>
      </c>
      <c r="U219" s="64"/>
      <c r="V219" s="88"/>
      <c r="W219" s="125"/>
      <c r="X219" s="88"/>
      <c r="Y219" s="64"/>
      <c r="Z219" s="88"/>
      <c r="AA219" s="88"/>
      <c r="AB219" s="88"/>
      <c r="AC219" s="88"/>
      <c r="AD219" s="88"/>
      <c r="AE219" s="88"/>
      <c r="AF219" s="88"/>
      <c r="AG219" s="125"/>
      <c r="AH219" s="88"/>
      <c r="AI219" s="88">
        <f t="shared" si="108"/>
        <v>81</v>
      </c>
      <c r="AJ219" s="88"/>
      <c r="AK219" s="88">
        <f t="shared" si="109"/>
        <v>906.868</v>
      </c>
      <c r="AL219" s="88"/>
      <c r="AM219" s="88"/>
      <c r="AN219" s="88"/>
      <c r="AO219" s="88"/>
      <c r="AP219" s="77">
        <f t="shared" si="110"/>
        <v>100</v>
      </c>
      <c r="AQ219" s="77">
        <f t="shared" si="111"/>
        <v>60</v>
      </c>
      <c r="AR219" s="77"/>
      <c r="AS219" s="77">
        <f t="shared" si="112"/>
        <v>100</v>
      </c>
      <c r="AT219" s="65" t="s">
        <v>53</v>
      </c>
      <c r="AZ219" s="132">
        <v>2087500</v>
      </c>
      <c r="BA219" s="135" t="s">
        <v>44</v>
      </c>
      <c r="BB219" s="132">
        <v>2087450</v>
      </c>
    </row>
    <row r="220" s="50" customFormat="1" ht="25.1" customHeight="1" spans="1:54">
      <c r="A220" s="63">
        <f t="shared" si="97"/>
        <v>213</v>
      </c>
      <c r="B220" s="132">
        <v>2215420</v>
      </c>
      <c r="C220" s="68" t="s">
        <v>44</v>
      </c>
      <c r="D220" s="132">
        <v>2215470</v>
      </c>
      <c r="E220" s="64" t="s">
        <v>69</v>
      </c>
      <c r="F220" s="118" t="s">
        <v>70</v>
      </c>
      <c r="G220" s="64" t="s">
        <v>52</v>
      </c>
      <c r="H220" s="64">
        <f t="shared" si="98"/>
        <v>50</v>
      </c>
      <c r="I220" s="64">
        <v>18</v>
      </c>
      <c r="J220" s="64"/>
      <c r="K220" s="123"/>
      <c r="L220" s="64"/>
      <c r="M220" s="64"/>
      <c r="N220" s="64"/>
      <c r="O220" s="88"/>
      <c r="P220" s="88"/>
      <c r="Q220" s="88"/>
      <c r="R220" s="88"/>
      <c r="S220" s="88"/>
      <c r="T220" s="88">
        <f t="shared" si="107"/>
        <v>54</v>
      </c>
      <c r="U220" s="64"/>
      <c r="V220" s="88"/>
      <c r="W220" s="125"/>
      <c r="X220" s="88"/>
      <c r="Y220" s="64"/>
      <c r="Z220" s="88"/>
      <c r="AA220" s="88"/>
      <c r="AB220" s="88"/>
      <c r="AC220" s="88"/>
      <c r="AD220" s="88"/>
      <c r="AE220" s="88"/>
      <c r="AF220" s="88"/>
      <c r="AG220" s="125"/>
      <c r="AH220" s="88"/>
      <c r="AI220" s="88">
        <f t="shared" si="108"/>
        <v>81</v>
      </c>
      <c r="AJ220" s="88"/>
      <c r="AK220" s="88">
        <f t="shared" si="109"/>
        <v>906.868</v>
      </c>
      <c r="AL220" s="88"/>
      <c r="AM220" s="88"/>
      <c r="AN220" s="88"/>
      <c r="AO220" s="88"/>
      <c r="AP220" s="77">
        <f t="shared" si="110"/>
        <v>100</v>
      </c>
      <c r="AQ220" s="77">
        <f t="shared" si="111"/>
        <v>60</v>
      </c>
      <c r="AR220" s="77"/>
      <c r="AS220" s="77">
        <f t="shared" si="112"/>
        <v>100</v>
      </c>
      <c r="AT220" s="65" t="s">
        <v>53</v>
      </c>
      <c r="AZ220" s="132">
        <v>2086670</v>
      </c>
      <c r="BA220" s="135" t="s">
        <v>44</v>
      </c>
      <c r="BB220" s="132">
        <v>2086470</v>
      </c>
    </row>
    <row r="221" s="50" customFormat="1" ht="25.1" customHeight="1" spans="1:54">
      <c r="A221" s="63">
        <f t="shared" si="97"/>
        <v>214</v>
      </c>
      <c r="B221" s="132">
        <v>2219260</v>
      </c>
      <c r="C221" s="68" t="s">
        <v>44</v>
      </c>
      <c r="D221" s="132">
        <v>2219310</v>
      </c>
      <c r="E221" s="64" t="s">
        <v>69</v>
      </c>
      <c r="F221" s="64" t="s">
        <v>55</v>
      </c>
      <c r="G221" s="64" t="s">
        <v>52</v>
      </c>
      <c r="H221" s="64">
        <f t="shared" si="98"/>
        <v>50</v>
      </c>
      <c r="I221" s="64">
        <v>18</v>
      </c>
      <c r="J221" s="64"/>
      <c r="K221" s="123"/>
      <c r="L221" s="64"/>
      <c r="M221" s="64"/>
      <c r="N221" s="64"/>
      <c r="O221" s="125"/>
      <c r="P221" s="125"/>
      <c r="Q221" s="125"/>
      <c r="R221" s="125"/>
      <c r="S221" s="125"/>
      <c r="T221" s="88">
        <f t="shared" si="107"/>
        <v>54</v>
      </c>
      <c r="U221" s="64"/>
      <c r="V221" s="88"/>
      <c r="W221" s="125"/>
      <c r="X221" s="88"/>
      <c r="Y221" s="64"/>
      <c r="Z221" s="88"/>
      <c r="AA221" s="88"/>
      <c r="AB221" s="88"/>
      <c r="AC221" s="88"/>
      <c r="AD221" s="88"/>
      <c r="AE221" s="88"/>
      <c r="AF221" s="88"/>
      <c r="AG221" s="125"/>
      <c r="AH221" s="88"/>
      <c r="AI221" s="88">
        <f t="shared" si="108"/>
        <v>81</v>
      </c>
      <c r="AJ221" s="88"/>
      <c r="AK221" s="88">
        <f t="shared" si="109"/>
        <v>906.868</v>
      </c>
      <c r="AL221" s="88"/>
      <c r="AM221" s="88"/>
      <c r="AN221" s="88"/>
      <c r="AO221" s="88"/>
      <c r="AP221" s="77">
        <f t="shared" si="110"/>
        <v>100</v>
      </c>
      <c r="AQ221" s="77">
        <f t="shared" si="111"/>
        <v>60</v>
      </c>
      <c r="AR221" s="77"/>
      <c r="AS221" s="77">
        <f t="shared" si="112"/>
        <v>100</v>
      </c>
      <c r="AT221" s="65" t="s">
        <v>53</v>
      </c>
      <c r="AZ221" s="132">
        <v>2086210</v>
      </c>
      <c r="BA221" s="135" t="s">
        <v>44</v>
      </c>
      <c r="BB221" s="132">
        <v>2086000</v>
      </c>
    </row>
    <row r="222" s="50" customFormat="1" ht="25.1" customHeight="1" spans="1:54">
      <c r="A222" s="63">
        <f t="shared" si="97"/>
        <v>215</v>
      </c>
      <c r="B222" s="132">
        <v>2219350</v>
      </c>
      <c r="C222" s="68" t="s">
        <v>44</v>
      </c>
      <c r="D222" s="132">
        <v>2219400</v>
      </c>
      <c r="E222" s="64" t="s">
        <v>69</v>
      </c>
      <c r="F222" s="64" t="s">
        <v>55</v>
      </c>
      <c r="G222" s="64" t="s">
        <v>52</v>
      </c>
      <c r="H222" s="64">
        <f t="shared" si="98"/>
        <v>50</v>
      </c>
      <c r="I222" s="64">
        <v>18</v>
      </c>
      <c r="J222" s="64"/>
      <c r="K222" s="123"/>
      <c r="L222" s="64"/>
      <c r="M222" s="64"/>
      <c r="N222" s="64"/>
      <c r="O222" s="125"/>
      <c r="P222" s="125"/>
      <c r="Q222" s="125"/>
      <c r="R222" s="125"/>
      <c r="S222" s="125"/>
      <c r="T222" s="88">
        <f t="shared" si="107"/>
        <v>54</v>
      </c>
      <c r="U222" s="64"/>
      <c r="V222" s="88"/>
      <c r="W222" s="125"/>
      <c r="X222" s="88"/>
      <c r="Y222" s="64"/>
      <c r="Z222" s="88"/>
      <c r="AA222" s="88"/>
      <c r="AB222" s="88"/>
      <c r="AC222" s="88"/>
      <c r="AD222" s="88"/>
      <c r="AE222" s="88"/>
      <c r="AF222" s="88"/>
      <c r="AG222" s="125"/>
      <c r="AH222" s="88"/>
      <c r="AI222" s="88">
        <f t="shared" si="108"/>
        <v>81</v>
      </c>
      <c r="AJ222" s="88"/>
      <c r="AK222" s="88">
        <f t="shared" si="109"/>
        <v>906.868</v>
      </c>
      <c r="AL222" s="88"/>
      <c r="AM222" s="88"/>
      <c r="AN222" s="88"/>
      <c r="AO222" s="88"/>
      <c r="AP222" s="77">
        <f t="shared" si="110"/>
        <v>100</v>
      </c>
      <c r="AQ222" s="77">
        <f t="shared" si="111"/>
        <v>60</v>
      </c>
      <c r="AR222" s="77"/>
      <c r="AS222" s="77">
        <f t="shared" si="112"/>
        <v>100</v>
      </c>
      <c r="AT222" s="65" t="s">
        <v>53</v>
      </c>
      <c r="AZ222" s="132">
        <v>2085350</v>
      </c>
      <c r="BA222" s="135" t="s">
        <v>44</v>
      </c>
      <c r="BB222" s="132">
        <v>2085300</v>
      </c>
    </row>
    <row r="223" s="50" customFormat="1" ht="25.1" customHeight="1" spans="1:54">
      <c r="A223" s="63">
        <f t="shared" si="97"/>
        <v>216</v>
      </c>
      <c r="B223" s="132">
        <v>2221705</v>
      </c>
      <c r="C223" s="68" t="s">
        <v>44</v>
      </c>
      <c r="D223" s="132">
        <v>2221755</v>
      </c>
      <c r="E223" s="64" t="s">
        <v>69</v>
      </c>
      <c r="F223" s="64" t="s">
        <v>55</v>
      </c>
      <c r="G223" s="64" t="s">
        <v>52</v>
      </c>
      <c r="H223" s="64">
        <f t="shared" si="98"/>
        <v>50</v>
      </c>
      <c r="I223" s="64">
        <v>18</v>
      </c>
      <c r="J223" s="64"/>
      <c r="K223" s="123"/>
      <c r="L223" s="64"/>
      <c r="M223" s="64"/>
      <c r="N223" s="64"/>
      <c r="O223" s="88"/>
      <c r="P223" s="88"/>
      <c r="Q223" s="88"/>
      <c r="R223" s="88"/>
      <c r="S223" s="88"/>
      <c r="T223" s="88">
        <f t="shared" si="107"/>
        <v>54</v>
      </c>
      <c r="U223" s="64"/>
      <c r="V223" s="88"/>
      <c r="W223" s="125"/>
      <c r="X223" s="88"/>
      <c r="Y223" s="64"/>
      <c r="Z223" s="88"/>
      <c r="AA223" s="88"/>
      <c r="AB223" s="88"/>
      <c r="AC223" s="88"/>
      <c r="AD223" s="88"/>
      <c r="AE223" s="88"/>
      <c r="AF223" s="88"/>
      <c r="AG223" s="125"/>
      <c r="AH223" s="88"/>
      <c r="AI223" s="88">
        <f t="shared" si="108"/>
        <v>81</v>
      </c>
      <c r="AJ223" s="88"/>
      <c r="AK223" s="88">
        <f t="shared" si="109"/>
        <v>906.868</v>
      </c>
      <c r="AL223" s="88"/>
      <c r="AM223" s="88"/>
      <c r="AN223" s="88"/>
      <c r="AO223" s="88"/>
      <c r="AP223" s="77">
        <f t="shared" si="110"/>
        <v>100</v>
      </c>
      <c r="AQ223" s="77">
        <f t="shared" si="111"/>
        <v>60</v>
      </c>
      <c r="AR223" s="77"/>
      <c r="AS223" s="77">
        <f t="shared" si="112"/>
        <v>100</v>
      </c>
      <c r="AT223" s="65" t="s">
        <v>53</v>
      </c>
      <c r="AZ223" s="132">
        <v>2082255</v>
      </c>
      <c r="BA223" s="135" t="s">
        <v>44</v>
      </c>
      <c r="BB223" s="132">
        <v>2082205</v>
      </c>
    </row>
    <row r="224" s="50" customFormat="1" ht="25.1" customHeight="1" spans="1:54">
      <c r="A224" s="63">
        <f t="shared" si="97"/>
        <v>217</v>
      </c>
      <c r="B224" s="134">
        <v>2225360</v>
      </c>
      <c r="C224" s="68" t="s">
        <v>44</v>
      </c>
      <c r="D224" s="134">
        <v>2225410</v>
      </c>
      <c r="E224" s="64" t="s">
        <v>79</v>
      </c>
      <c r="F224" s="64" t="s">
        <v>70</v>
      </c>
      <c r="G224" s="64" t="s">
        <v>52</v>
      </c>
      <c r="H224" s="64">
        <f t="shared" si="98"/>
        <v>50</v>
      </c>
      <c r="I224" s="64">
        <v>23</v>
      </c>
      <c r="J224" s="64"/>
      <c r="K224" s="123"/>
      <c r="L224" s="64"/>
      <c r="M224" s="64"/>
      <c r="N224" s="64"/>
      <c r="O224" s="88"/>
      <c r="P224" s="88"/>
      <c r="Q224" s="88"/>
      <c r="R224" s="88"/>
      <c r="S224" s="88"/>
      <c r="T224" s="88">
        <f t="shared" si="107"/>
        <v>69</v>
      </c>
      <c r="U224" s="64"/>
      <c r="V224" s="88"/>
      <c r="W224" s="125"/>
      <c r="X224" s="88"/>
      <c r="Y224" s="64"/>
      <c r="Z224" s="88"/>
      <c r="AA224" s="88"/>
      <c r="AB224" s="88"/>
      <c r="AC224" s="88"/>
      <c r="AD224" s="88"/>
      <c r="AE224" s="88"/>
      <c r="AF224" s="88"/>
      <c r="AG224" s="125"/>
      <c r="AH224" s="88"/>
      <c r="AI224" s="88">
        <f t="shared" si="108"/>
        <v>103.5</v>
      </c>
      <c r="AJ224" s="88"/>
      <c r="AK224" s="88">
        <f t="shared" si="109"/>
        <v>1157.373</v>
      </c>
      <c r="AL224" s="88"/>
      <c r="AM224" s="88"/>
      <c r="AN224" s="88"/>
      <c r="AO224" s="88"/>
      <c r="AP224" s="77">
        <f t="shared" si="110"/>
        <v>100</v>
      </c>
      <c r="AQ224" s="77">
        <f t="shared" si="111"/>
        <v>60</v>
      </c>
      <c r="AR224" s="77"/>
      <c r="AS224" s="77">
        <f t="shared" si="112"/>
        <v>100</v>
      </c>
      <c r="AT224" s="65" t="s">
        <v>53</v>
      </c>
      <c r="AZ224" s="132">
        <v>2081875</v>
      </c>
      <c r="BA224" s="135" t="s">
        <v>44</v>
      </c>
      <c r="BB224" s="132">
        <v>2081825</v>
      </c>
    </row>
    <row r="225" s="50" customFormat="1" ht="25.1" customHeight="1" spans="1:54">
      <c r="A225" s="63">
        <f t="shared" si="97"/>
        <v>218</v>
      </c>
      <c r="B225" s="134">
        <v>2227230</v>
      </c>
      <c r="C225" s="68" t="s">
        <v>44</v>
      </c>
      <c r="D225" s="134">
        <v>2227430</v>
      </c>
      <c r="E225" s="64" t="s">
        <v>79</v>
      </c>
      <c r="F225" s="64" t="s">
        <v>68</v>
      </c>
      <c r="G225" s="64" t="s">
        <v>54</v>
      </c>
      <c r="H225" s="64">
        <f t="shared" si="98"/>
        <v>200</v>
      </c>
      <c r="I225" s="64">
        <v>3.75</v>
      </c>
      <c r="J225" s="64">
        <v>4</v>
      </c>
      <c r="K225" s="123">
        <f>H225*I225</f>
        <v>750</v>
      </c>
      <c r="L225" s="64"/>
      <c r="M225" s="64"/>
      <c r="N225" s="64"/>
      <c r="O225" s="88"/>
      <c r="P225" s="88"/>
      <c r="Q225" s="88"/>
      <c r="R225" s="88">
        <v>4</v>
      </c>
      <c r="S225" s="88">
        <f>K225*0.05</f>
        <v>37.5</v>
      </c>
      <c r="T225" s="88"/>
      <c r="U225" s="64">
        <v>4</v>
      </c>
      <c r="V225" s="88">
        <f>K225</f>
        <v>750</v>
      </c>
      <c r="W225" s="125"/>
      <c r="X225" s="88"/>
      <c r="Y225" s="64"/>
      <c r="Z225" s="88"/>
      <c r="AA225" s="88"/>
      <c r="AB225" s="88"/>
      <c r="AC225" s="88">
        <v>4</v>
      </c>
      <c r="AD225" s="88">
        <f>S225</f>
        <v>37.5</v>
      </c>
      <c r="AE225" s="88"/>
      <c r="AF225" s="88"/>
      <c r="AG225" s="88"/>
      <c r="AH225" s="88"/>
      <c r="AI225" s="88"/>
      <c r="AJ225" s="88"/>
      <c r="AK225" s="88">
        <f>K225+(H225+I225)*2*0.04+O225+(H225-4+I225-0.3)*0.06+S225</f>
        <v>815.767</v>
      </c>
      <c r="AL225" s="88">
        <f>H225*0.1</f>
        <v>20</v>
      </c>
      <c r="AM225" s="88">
        <f>AL225*0.5*1.1</f>
        <v>11</v>
      </c>
      <c r="AN225" s="88">
        <f>(H225+I225)*2</f>
        <v>407.5</v>
      </c>
      <c r="AO225" s="88"/>
      <c r="AP225" s="77"/>
      <c r="AQ225" s="77">
        <f>H225/15*6*2</f>
        <v>160</v>
      </c>
      <c r="AR225" s="77"/>
      <c r="AS225" s="77"/>
      <c r="AT225" s="64"/>
      <c r="AZ225" s="132">
        <v>2080550</v>
      </c>
      <c r="BA225" s="135" t="s">
        <v>44</v>
      </c>
      <c r="BB225" s="132">
        <v>2080350</v>
      </c>
    </row>
    <row r="226" s="50" customFormat="1" ht="25.1" customHeight="1" spans="1:54">
      <c r="A226" s="63">
        <f t="shared" si="97"/>
        <v>219</v>
      </c>
      <c r="B226" s="134">
        <v>2228150</v>
      </c>
      <c r="C226" s="68" t="s">
        <v>44</v>
      </c>
      <c r="D226" s="134">
        <v>2228200</v>
      </c>
      <c r="E226" s="64" t="s">
        <v>79</v>
      </c>
      <c r="F226" s="64" t="s">
        <v>70</v>
      </c>
      <c r="G226" s="64" t="s">
        <v>52</v>
      </c>
      <c r="H226" s="64">
        <f t="shared" si="98"/>
        <v>50</v>
      </c>
      <c r="I226" s="64">
        <v>18</v>
      </c>
      <c r="J226" s="64"/>
      <c r="K226" s="123"/>
      <c r="L226" s="64"/>
      <c r="M226" s="64"/>
      <c r="N226" s="64"/>
      <c r="O226" s="88"/>
      <c r="P226" s="88"/>
      <c r="Q226" s="88"/>
      <c r="R226" s="88"/>
      <c r="S226" s="88"/>
      <c r="T226" s="88">
        <f>H226*I226*0.06</f>
        <v>54</v>
      </c>
      <c r="U226" s="64"/>
      <c r="V226" s="88"/>
      <c r="W226" s="125"/>
      <c r="X226" s="88"/>
      <c r="Y226" s="64"/>
      <c r="Z226" s="88"/>
      <c r="AA226" s="88"/>
      <c r="AB226" s="88"/>
      <c r="AC226" s="88"/>
      <c r="AD226" s="88"/>
      <c r="AE226" s="88"/>
      <c r="AF226" s="88"/>
      <c r="AG226" s="125"/>
      <c r="AH226" s="88"/>
      <c r="AI226" s="88">
        <f>T226*1.5</f>
        <v>81</v>
      </c>
      <c r="AJ226" s="88"/>
      <c r="AK226" s="88">
        <f>H226*I226+(H226+I226)*2*0.045+(H226+I226)*2*0.055*0.1</f>
        <v>906.868</v>
      </c>
      <c r="AL226" s="88"/>
      <c r="AM226" s="88"/>
      <c r="AN226" s="88"/>
      <c r="AO226" s="88"/>
      <c r="AP226" s="77">
        <f>H226*2</f>
        <v>100</v>
      </c>
      <c r="AQ226" s="77">
        <f>H226/15*6*3</f>
        <v>60</v>
      </c>
      <c r="AR226" s="77"/>
      <c r="AS226" s="77">
        <f>H226*2</f>
        <v>100</v>
      </c>
      <c r="AT226" s="65" t="s">
        <v>53</v>
      </c>
      <c r="AZ226" s="132">
        <v>2079320</v>
      </c>
      <c r="BA226" s="135" t="s">
        <v>44</v>
      </c>
      <c r="BB226" s="132">
        <v>2079070</v>
      </c>
    </row>
    <row r="227" s="50" customFormat="1" ht="25.1" customHeight="1" spans="1:54">
      <c r="A227" s="63">
        <f t="shared" si="97"/>
        <v>220</v>
      </c>
      <c r="B227" s="134">
        <v>2228720</v>
      </c>
      <c r="C227" s="68" t="s">
        <v>44</v>
      </c>
      <c r="D227" s="134">
        <v>2228920</v>
      </c>
      <c r="E227" s="64" t="s">
        <v>79</v>
      </c>
      <c r="F227" s="64" t="s">
        <v>68</v>
      </c>
      <c r="G227" s="64" t="s">
        <v>54</v>
      </c>
      <c r="H227" s="64">
        <f t="shared" si="98"/>
        <v>200</v>
      </c>
      <c r="I227" s="64">
        <v>3.75</v>
      </c>
      <c r="J227" s="64">
        <v>4</v>
      </c>
      <c r="K227" s="123">
        <f>H227*I227</f>
        <v>750</v>
      </c>
      <c r="L227" s="64"/>
      <c r="M227" s="64"/>
      <c r="N227" s="64"/>
      <c r="O227" s="88"/>
      <c r="P227" s="88"/>
      <c r="Q227" s="88"/>
      <c r="R227" s="88">
        <v>4</v>
      </c>
      <c r="S227" s="88">
        <f>K227*0.05</f>
        <v>37.5</v>
      </c>
      <c r="T227" s="88"/>
      <c r="U227" s="64">
        <v>4</v>
      </c>
      <c r="V227" s="88">
        <f>K227</f>
        <v>750</v>
      </c>
      <c r="W227" s="125"/>
      <c r="X227" s="88"/>
      <c r="Y227" s="64"/>
      <c r="Z227" s="88"/>
      <c r="AA227" s="88"/>
      <c r="AB227" s="88"/>
      <c r="AC227" s="88">
        <v>4</v>
      </c>
      <c r="AD227" s="88">
        <f>S227</f>
        <v>37.5</v>
      </c>
      <c r="AE227" s="88"/>
      <c r="AF227" s="88"/>
      <c r="AG227" s="88"/>
      <c r="AH227" s="88"/>
      <c r="AI227" s="88"/>
      <c r="AJ227" s="88"/>
      <c r="AK227" s="88">
        <f>K227+(H227+I227)*2*0.04+O227+(H227-4+I227-0.3)*0.06+S227</f>
        <v>815.767</v>
      </c>
      <c r="AL227" s="88">
        <f>H227*0.1</f>
        <v>20</v>
      </c>
      <c r="AM227" s="88">
        <f>AL227*0.5*1.1</f>
        <v>11</v>
      </c>
      <c r="AN227" s="88">
        <f>(H227+I227)*2</f>
        <v>407.5</v>
      </c>
      <c r="AO227" s="88"/>
      <c r="AP227" s="77"/>
      <c r="AQ227" s="77">
        <f>H227/15*6*2</f>
        <v>160</v>
      </c>
      <c r="AR227" s="77"/>
      <c r="AS227" s="77"/>
      <c r="AT227" s="64"/>
      <c r="AZ227" s="132">
        <v>2079030</v>
      </c>
      <c r="BA227" s="135" t="s">
        <v>44</v>
      </c>
      <c r="BB227" s="132">
        <v>2078980</v>
      </c>
    </row>
    <row r="228" s="50" customFormat="1" ht="25.1" customHeight="1" spans="1:54">
      <c r="A228" s="63">
        <f t="shared" si="97"/>
        <v>221</v>
      </c>
      <c r="B228" s="134">
        <v>2229140</v>
      </c>
      <c r="C228" s="68" t="s">
        <v>44</v>
      </c>
      <c r="D228" s="134">
        <v>2229190</v>
      </c>
      <c r="E228" s="64" t="s">
        <v>79</v>
      </c>
      <c r="F228" s="64" t="s">
        <v>70</v>
      </c>
      <c r="G228" s="64" t="s">
        <v>52</v>
      </c>
      <c r="H228" s="64">
        <f t="shared" si="98"/>
        <v>50</v>
      </c>
      <c r="I228" s="64">
        <v>18</v>
      </c>
      <c r="J228" s="64"/>
      <c r="K228" s="123"/>
      <c r="L228" s="64"/>
      <c r="M228" s="64"/>
      <c r="N228" s="64"/>
      <c r="O228" s="88"/>
      <c r="P228" s="88"/>
      <c r="Q228" s="88"/>
      <c r="R228" s="88"/>
      <c r="S228" s="88"/>
      <c r="T228" s="88">
        <f>H228*I228*0.06</f>
        <v>54</v>
      </c>
      <c r="U228" s="64"/>
      <c r="V228" s="88"/>
      <c r="W228" s="125"/>
      <c r="X228" s="88"/>
      <c r="Y228" s="64"/>
      <c r="Z228" s="88"/>
      <c r="AA228" s="88"/>
      <c r="AB228" s="88"/>
      <c r="AC228" s="88"/>
      <c r="AD228" s="88"/>
      <c r="AE228" s="88"/>
      <c r="AF228" s="88"/>
      <c r="AG228" s="125"/>
      <c r="AH228" s="88"/>
      <c r="AI228" s="88">
        <f>T228*1.5</f>
        <v>81</v>
      </c>
      <c r="AJ228" s="88"/>
      <c r="AK228" s="88">
        <f>H228*I228+(H228+I228)*2*0.045+(H228+I228)*2*0.055*0.1</f>
        <v>906.868</v>
      </c>
      <c r="AL228" s="88"/>
      <c r="AM228" s="88"/>
      <c r="AN228" s="88"/>
      <c r="AO228" s="88"/>
      <c r="AP228" s="77">
        <f>H228*2</f>
        <v>100</v>
      </c>
      <c r="AQ228" s="77">
        <f>H228/15*6*3</f>
        <v>60</v>
      </c>
      <c r="AR228" s="77"/>
      <c r="AS228" s="77">
        <f>H228*2</f>
        <v>100</v>
      </c>
      <c r="AT228" s="65" t="s">
        <v>53</v>
      </c>
      <c r="AZ228" s="132">
        <v>2076555</v>
      </c>
      <c r="BA228" s="135" t="s">
        <v>44</v>
      </c>
      <c r="BB228" s="132">
        <v>2076505</v>
      </c>
    </row>
    <row r="229" s="50" customFormat="1" ht="25.1" customHeight="1" spans="1:46">
      <c r="A229" s="140"/>
      <c r="B229" s="67"/>
      <c r="C229" s="68"/>
      <c r="D229" s="67"/>
      <c r="E229" s="64"/>
      <c r="F229" s="64"/>
      <c r="G229" s="64"/>
      <c r="H229" s="64"/>
      <c r="I229" s="64"/>
      <c r="J229" s="64"/>
      <c r="K229" s="123"/>
      <c r="L229" s="64"/>
      <c r="M229" s="64"/>
      <c r="N229" s="64"/>
      <c r="O229" s="88"/>
      <c r="P229" s="88"/>
      <c r="Q229" s="88"/>
      <c r="R229" s="88"/>
      <c r="S229" s="88"/>
      <c r="T229" s="88"/>
      <c r="U229" s="64"/>
      <c r="V229" s="88"/>
      <c r="W229" s="125"/>
      <c r="X229" s="88"/>
      <c r="Y229" s="64"/>
      <c r="Z229" s="88"/>
      <c r="AA229" s="88"/>
      <c r="AB229" s="88"/>
      <c r="AC229" s="88"/>
      <c r="AD229" s="88"/>
      <c r="AE229" s="88"/>
      <c r="AF229" s="88"/>
      <c r="AG229" s="125"/>
      <c r="AH229" s="88"/>
      <c r="AI229" s="88"/>
      <c r="AJ229" s="88"/>
      <c r="AK229" s="88"/>
      <c r="AL229" s="88"/>
      <c r="AM229" s="88"/>
      <c r="AN229" s="88"/>
      <c r="AO229" s="88"/>
      <c r="AP229" s="77"/>
      <c r="AQ229" s="77"/>
      <c r="AR229" s="77"/>
      <c r="AS229" s="77"/>
      <c r="AT229" s="64"/>
    </row>
    <row r="230" s="48" customFormat="1" ht="19.95" customHeight="1" spans="1:46">
      <c r="A230" s="140"/>
      <c r="B230" s="141"/>
      <c r="C230" s="134"/>
      <c r="D230" s="142"/>
      <c r="E230" s="64"/>
      <c r="F230" s="64"/>
      <c r="G230" s="64"/>
      <c r="H230" s="64"/>
      <c r="I230" s="64"/>
      <c r="J230" s="64"/>
      <c r="K230" s="123"/>
      <c r="L230" s="64"/>
      <c r="M230" s="64"/>
      <c r="N230" s="64"/>
      <c r="O230" s="88"/>
      <c r="P230" s="88"/>
      <c r="Q230" s="88"/>
      <c r="R230" s="88"/>
      <c r="S230" s="88"/>
      <c r="T230" s="88"/>
      <c r="U230" s="64"/>
      <c r="V230" s="88"/>
      <c r="W230" s="125"/>
      <c r="X230" s="88"/>
      <c r="Y230" s="64"/>
      <c r="Z230" s="88"/>
      <c r="AA230" s="88"/>
      <c r="AB230" s="88"/>
      <c r="AC230" s="88"/>
      <c r="AD230" s="88"/>
      <c r="AE230" s="88"/>
      <c r="AF230" s="88"/>
      <c r="AG230" s="88"/>
      <c r="AH230" s="88"/>
      <c r="AI230" s="88"/>
      <c r="AJ230" s="88"/>
      <c r="AK230" s="88"/>
      <c r="AL230" s="88"/>
      <c r="AM230" s="88"/>
      <c r="AN230" s="88"/>
      <c r="AO230" s="88"/>
      <c r="AP230" s="77"/>
      <c r="AQ230" s="77"/>
      <c r="AR230" s="77"/>
      <c r="AS230" s="77"/>
      <c r="AT230" s="64"/>
    </row>
    <row r="231" s="48" customFormat="1" ht="34.95" customHeight="1" spans="1:46">
      <c r="A231" s="140"/>
      <c r="B231" s="142"/>
      <c r="C231" s="134"/>
      <c r="D231" s="142"/>
      <c r="E231" s="64"/>
      <c r="F231" s="64"/>
      <c r="G231" s="64"/>
      <c r="H231" s="64"/>
      <c r="I231" s="64"/>
      <c r="J231" s="64"/>
      <c r="K231" s="123"/>
      <c r="L231" s="64"/>
      <c r="M231" s="64"/>
      <c r="N231" s="64"/>
      <c r="O231" s="88"/>
      <c r="P231" s="88"/>
      <c r="Q231" s="88"/>
      <c r="R231" s="88"/>
      <c r="S231" s="88"/>
      <c r="T231" s="88"/>
      <c r="U231" s="64"/>
      <c r="V231" s="88"/>
      <c r="W231" s="125"/>
      <c r="X231" s="88"/>
      <c r="Y231" s="64"/>
      <c r="Z231" s="88"/>
      <c r="AA231" s="88"/>
      <c r="AB231" s="88"/>
      <c r="AC231" s="88"/>
      <c r="AD231" s="88"/>
      <c r="AE231" s="88"/>
      <c r="AF231" s="88"/>
      <c r="AG231" s="88"/>
      <c r="AH231" s="88"/>
      <c r="AI231" s="88"/>
      <c r="AJ231" s="88"/>
      <c r="AK231" s="88"/>
      <c r="AL231" s="88"/>
      <c r="AM231" s="88"/>
      <c r="AN231" s="88"/>
      <c r="AO231" s="88"/>
      <c r="AP231" s="77"/>
      <c r="AQ231" s="77"/>
      <c r="AR231" s="77"/>
      <c r="AS231" s="77"/>
      <c r="AT231" s="64"/>
    </row>
    <row r="232" s="48" customFormat="1" ht="19.95" customHeight="1" spans="1:46">
      <c r="A232" s="140"/>
      <c r="B232" s="142"/>
      <c r="C232" s="143"/>
      <c r="D232" s="142"/>
      <c r="E232" s="64"/>
      <c r="F232" s="64"/>
      <c r="G232" s="64"/>
      <c r="H232" s="64"/>
      <c r="I232" s="64"/>
      <c r="J232" s="64"/>
      <c r="K232" s="123"/>
      <c r="L232" s="64"/>
      <c r="M232" s="64"/>
      <c r="N232" s="64"/>
      <c r="O232" s="88"/>
      <c r="P232" s="88"/>
      <c r="Q232" s="88"/>
      <c r="R232" s="88"/>
      <c r="S232" s="88"/>
      <c r="T232" s="88"/>
      <c r="U232" s="64"/>
      <c r="V232" s="88"/>
      <c r="W232" s="125"/>
      <c r="X232" s="88"/>
      <c r="Y232" s="64"/>
      <c r="Z232" s="88"/>
      <c r="AA232" s="88"/>
      <c r="AB232" s="88"/>
      <c r="AC232" s="88"/>
      <c r="AD232" s="88"/>
      <c r="AE232" s="88"/>
      <c r="AF232" s="88"/>
      <c r="AG232" s="88"/>
      <c r="AH232" s="88"/>
      <c r="AI232" s="88"/>
      <c r="AJ232" s="88"/>
      <c r="AK232" s="88"/>
      <c r="AL232" s="88"/>
      <c r="AM232" s="88"/>
      <c r="AN232" s="88"/>
      <c r="AO232" s="88"/>
      <c r="AP232" s="77"/>
      <c r="AQ232" s="77"/>
      <c r="AR232" s="77"/>
      <c r="AS232" s="77"/>
      <c r="AT232" s="64"/>
    </row>
    <row r="233" s="48" customFormat="1" ht="19.95" customHeight="1" spans="1:46">
      <c r="A233" s="63"/>
      <c r="B233" s="142"/>
      <c r="C233" s="143"/>
      <c r="D233" s="142"/>
      <c r="E233" s="64"/>
      <c r="F233" s="64"/>
      <c r="G233" s="64"/>
      <c r="H233" s="64"/>
      <c r="I233" s="64"/>
      <c r="J233" s="64"/>
      <c r="K233" s="123"/>
      <c r="L233" s="64"/>
      <c r="M233" s="64"/>
      <c r="N233" s="64"/>
      <c r="O233" s="88"/>
      <c r="P233" s="88"/>
      <c r="Q233" s="88"/>
      <c r="R233" s="88"/>
      <c r="S233" s="88"/>
      <c r="T233" s="88"/>
      <c r="U233" s="64"/>
      <c r="V233" s="88"/>
      <c r="W233" s="125"/>
      <c r="X233" s="88"/>
      <c r="Y233" s="64"/>
      <c r="Z233" s="88"/>
      <c r="AA233" s="88"/>
      <c r="AB233" s="88"/>
      <c r="AC233" s="88"/>
      <c r="AD233" s="88"/>
      <c r="AE233" s="88"/>
      <c r="AF233" s="88"/>
      <c r="AG233" s="88"/>
      <c r="AH233" s="88"/>
      <c r="AI233" s="88"/>
      <c r="AJ233" s="88"/>
      <c r="AK233" s="88"/>
      <c r="AL233" s="88"/>
      <c r="AM233" s="88"/>
      <c r="AN233" s="88"/>
      <c r="AO233" s="88"/>
      <c r="AP233" s="77"/>
      <c r="AQ233" s="77"/>
      <c r="AR233" s="77"/>
      <c r="AS233" s="77"/>
      <c r="AT233" s="64"/>
    </row>
    <row r="234" s="48" customFormat="1" ht="19.95" customHeight="1" spans="1:46">
      <c r="A234" s="63"/>
      <c r="B234" s="142"/>
      <c r="C234" s="143"/>
      <c r="D234" s="142"/>
      <c r="E234" s="64"/>
      <c r="F234" s="64"/>
      <c r="G234" s="64"/>
      <c r="H234" s="64"/>
      <c r="I234" s="64"/>
      <c r="J234" s="64"/>
      <c r="K234" s="123"/>
      <c r="L234" s="64"/>
      <c r="M234" s="64"/>
      <c r="N234" s="64"/>
      <c r="O234" s="88"/>
      <c r="P234" s="88"/>
      <c r="Q234" s="88"/>
      <c r="R234" s="88"/>
      <c r="S234" s="88"/>
      <c r="T234" s="88"/>
      <c r="U234" s="64"/>
      <c r="V234" s="88"/>
      <c r="W234" s="88"/>
      <c r="X234" s="88"/>
      <c r="Y234" s="64"/>
      <c r="Z234" s="88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  <c r="AK234" s="88"/>
      <c r="AL234" s="88"/>
      <c r="AM234" s="88"/>
      <c r="AN234" s="88"/>
      <c r="AO234" s="88"/>
      <c r="AP234" s="77"/>
      <c r="AQ234" s="77"/>
      <c r="AR234" s="77"/>
      <c r="AS234" s="77"/>
      <c r="AT234" s="64"/>
    </row>
    <row r="235" s="51" customFormat="1" ht="19.95" customHeight="1" spans="1:52">
      <c r="A235" s="144" t="s">
        <v>80</v>
      </c>
      <c r="B235" s="145"/>
      <c r="C235" s="145"/>
      <c r="D235" s="145"/>
      <c r="E235" s="145"/>
      <c r="F235" s="146"/>
      <c r="G235" s="76"/>
      <c r="H235" s="77">
        <f>SUM(H8:H234)</f>
        <v>25872</v>
      </c>
      <c r="I235" s="77"/>
      <c r="J235" s="77"/>
      <c r="K235" s="77">
        <f>SUM(K8:K234)</f>
        <v>109192.5</v>
      </c>
      <c r="L235" s="77"/>
      <c r="M235" s="77">
        <f>SUM(M8:M234)</f>
        <v>23913.3</v>
      </c>
      <c r="N235" s="77"/>
      <c r="O235" s="77">
        <f>SUM(O8:O234)</f>
        <v>34841.25</v>
      </c>
      <c r="P235" s="77"/>
      <c r="Q235" s="77"/>
      <c r="R235" s="77"/>
      <c r="S235" s="77">
        <f>SUM(S8:S234)</f>
        <v>6349.23</v>
      </c>
      <c r="T235" s="77">
        <f>SUM(T8:T234)</f>
        <v>8126.88</v>
      </c>
      <c r="U235" s="77"/>
      <c r="V235" s="77">
        <f>SUM(V8:V234)</f>
        <v>109192.5</v>
      </c>
      <c r="W235" s="77"/>
      <c r="X235" s="77">
        <f>SUM(X8:X234)</f>
        <v>23913.3</v>
      </c>
      <c r="Y235" s="77"/>
      <c r="Z235" s="77">
        <f>SUM(Z8:Z234)</f>
        <v>34841.25</v>
      </c>
      <c r="AA235" s="77"/>
      <c r="AB235" s="77"/>
      <c r="AC235" s="77"/>
      <c r="AD235" s="77">
        <f t="shared" ref="AD235:AI235" si="113">SUM(AD8:AD234)</f>
        <v>3514.4775</v>
      </c>
      <c r="AE235" s="77"/>
      <c r="AF235" s="77"/>
      <c r="AG235" s="77"/>
      <c r="AH235" s="77">
        <f t="shared" si="113"/>
        <v>2834.7525</v>
      </c>
      <c r="AI235" s="77">
        <f t="shared" si="113"/>
        <v>12190.32</v>
      </c>
      <c r="AJ235" s="77"/>
      <c r="AK235" s="77">
        <f t="shared" ref="AK235:AS235" si="114">SUM(AK8:AK234)</f>
        <v>289433.0375</v>
      </c>
      <c r="AL235" s="77">
        <f t="shared" si="114"/>
        <v>1710.1</v>
      </c>
      <c r="AM235" s="77">
        <f t="shared" si="114"/>
        <v>940.555</v>
      </c>
      <c r="AN235" s="77">
        <f t="shared" si="114"/>
        <v>36394.5</v>
      </c>
      <c r="AO235" s="77">
        <f t="shared" si="114"/>
        <v>20670.9</v>
      </c>
      <c r="AP235" s="77">
        <f t="shared" si="114"/>
        <v>33433</v>
      </c>
      <c r="AQ235" s="77">
        <f t="shared" si="114"/>
        <v>20269.6</v>
      </c>
      <c r="AR235" s="77"/>
      <c r="AS235" s="77">
        <f t="shared" si="114"/>
        <v>16272</v>
      </c>
      <c r="AT235" s="111"/>
      <c r="AU235" s="112"/>
      <c r="AV235" s="112"/>
      <c r="AW235" s="112"/>
      <c r="AX235" s="48"/>
      <c r="AY235" s="112"/>
      <c r="AZ235" s="112"/>
    </row>
    <row r="238" spans="9:13">
      <c r="I238" s="54"/>
      <c r="J238" s="54"/>
      <c r="K238" s="54"/>
      <c r="L238" s="54"/>
      <c r="M238" s="54"/>
    </row>
    <row r="239" spans="20:35">
      <c r="T239" s="55">
        <v>8127</v>
      </c>
      <c r="AI239" s="55">
        <v>12190</v>
      </c>
    </row>
    <row r="243" spans="20:35">
      <c r="T243" s="55">
        <f>T239*0.333</f>
        <v>2706.291</v>
      </c>
      <c r="AI243" s="55">
        <f>AI239*0.333</f>
        <v>4059.27</v>
      </c>
    </row>
  </sheetData>
  <autoFilter ref="A7:AZ228">
    <extLst/>
  </autoFilter>
  <sortState ref="B107:AT228">
    <sortCondition ref="B107:B228"/>
  </sortState>
  <mergeCells count="29">
    <mergeCell ref="B1:AT1"/>
    <mergeCell ref="J2:AS2"/>
    <mergeCell ref="J3:T3"/>
    <mergeCell ref="U3:AM3"/>
    <mergeCell ref="AN3:AO3"/>
    <mergeCell ref="AP3:AR3"/>
    <mergeCell ref="J4:K4"/>
    <mergeCell ref="L4:M4"/>
    <mergeCell ref="N4:O4"/>
    <mergeCell ref="P4:Q4"/>
    <mergeCell ref="R4:S4"/>
    <mergeCell ref="U4:V4"/>
    <mergeCell ref="W4:X4"/>
    <mergeCell ref="Y4:Z4"/>
    <mergeCell ref="AA4:AB4"/>
    <mergeCell ref="AC4:AD4"/>
    <mergeCell ref="AE4:AF4"/>
    <mergeCell ref="AG4:AH4"/>
    <mergeCell ref="B7:D7"/>
    <mergeCell ref="A235:F235"/>
    <mergeCell ref="A2:A6"/>
    <mergeCell ref="E2:E6"/>
    <mergeCell ref="F2:F6"/>
    <mergeCell ref="G2:G6"/>
    <mergeCell ref="H2:H5"/>
    <mergeCell ref="I2:I5"/>
    <mergeCell ref="AS3:AS4"/>
    <mergeCell ref="AT2:AT6"/>
    <mergeCell ref="B2:D6"/>
  </mergeCells>
  <pageMargins left="0.236220472440945" right="0.236220472440945" top="0.748031496062992" bottom="0.748031496062992" header="0.31496062992126" footer="0.31496062992126"/>
  <pageSetup paperSize="8" scale="85" orientation="landscape"/>
  <headerFooter alignWithMargins="0">
    <oddHeader>&amp;L2023年福泉高速公路路面提升工程（修复养护）工程数量表&amp;R第&amp;P页 共&amp;N页   </oddHeader>
    <oddFooter>&amp;L          设计：&amp;C复核：                    &amp;R审核：         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5"/>
  <sheetViews>
    <sheetView tabSelected="1" view="pageBreakPreview" zoomScale="85" zoomScalePageLayoutView="85" zoomScaleNormal="85" workbookViewId="0">
      <pane ySplit="3" topLeftCell="A4" activePane="bottomLeft" state="frozen"/>
      <selection/>
      <selection pane="bottomLeft" activeCell="A2" sqref="A2:AA13"/>
    </sheetView>
  </sheetViews>
  <sheetFormatPr defaultColWidth="2.45833333333333" defaultRowHeight="15.75"/>
  <cols>
    <col min="1" max="1" width="3.45833333333333" style="48" customWidth="1"/>
    <col min="2" max="2" width="11" style="52" customWidth="1"/>
    <col min="3" max="3" width="2.30833333333333" style="53" customWidth="1"/>
    <col min="4" max="5" width="11.075" style="52" customWidth="1"/>
    <col min="6" max="6" width="4.775" style="52" customWidth="1"/>
    <col min="7" max="7" width="5.775" style="52" customWidth="1"/>
    <col min="8" max="8" width="6" style="54" customWidth="1"/>
    <col min="9" max="9" width="7.225" style="55" customWidth="1"/>
    <col min="10" max="10" width="9.80833333333333" style="55" customWidth="1"/>
    <col min="11" max="13" width="7.225" style="55" customWidth="1"/>
    <col min="14" max="14" width="8.89166666666667" style="55" customWidth="1"/>
    <col min="15" max="15" width="9.28333333333333" style="55" customWidth="1"/>
    <col min="16" max="21" width="7.225" style="55" customWidth="1"/>
    <col min="22" max="22" width="9.80833333333333" style="56" customWidth="1"/>
    <col min="23" max="23" width="7.225" style="57" customWidth="1"/>
    <col min="24" max="24" width="7.225" style="58" customWidth="1"/>
    <col min="25" max="26" width="8.53333333333333" style="59" customWidth="1"/>
    <col min="27" max="27" width="8.53333333333333" style="60" customWidth="1"/>
    <col min="28" max="28" width="6.075" style="48" customWidth="1"/>
    <col min="29" max="29" width="17" style="48" customWidth="1"/>
    <col min="30" max="30" width="5.46666666666667" style="48" customWidth="1"/>
    <col min="31" max="31" width="7.69166666666667" style="48" customWidth="1"/>
    <col min="32" max="32" width="7.30833333333333" style="48" customWidth="1"/>
    <col min="33" max="33" width="10.4583333333333" style="48" customWidth="1"/>
    <col min="34" max="34" width="2.45833333333333" style="53"/>
    <col min="35" max="35" width="10.1083333333333" style="53"/>
    <col min="36" max="16384" width="2.45833333333333" style="53"/>
  </cols>
  <sheetData>
    <row r="1" s="48" customFormat="1" ht="36" customHeight="1" spans="2:27">
      <c r="B1" s="61" t="s">
        <v>81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89"/>
      <c r="W1" s="90"/>
      <c r="X1" s="91"/>
      <c r="Y1" s="91"/>
      <c r="Z1" s="91"/>
      <c r="AA1" s="62"/>
    </row>
    <row r="2" s="48" customFormat="1" ht="23.25" customHeight="1" spans="1:27">
      <c r="A2" s="63" t="s">
        <v>1</v>
      </c>
      <c r="B2" s="64" t="s">
        <v>2</v>
      </c>
      <c r="C2" s="64"/>
      <c r="D2" s="64"/>
      <c r="E2" s="65" t="s">
        <v>82</v>
      </c>
      <c r="F2" s="64" t="s">
        <v>3</v>
      </c>
      <c r="G2" s="64" t="s">
        <v>4</v>
      </c>
      <c r="H2" s="66" t="s">
        <v>6</v>
      </c>
      <c r="I2" s="80" t="s">
        <v>83</v>
      </c>
      <c r="J2" s="80"/>
      <c r="K2" s="80"/>
      <c r="L2" s="80"/>
      <c r="M2" s="80" t="s">
        <v>84</v>
      </c>
      <c r="N2" s="80"/>
      <c r="O2" s="80"/>
      <c r="P2" s="80"/>
      <c r="Q2" s="80" t="s">
        <v>85</v>
      </c>
      <c r="R2" s="80"/>
      <c r="S2" s="80"/>
      <c r="T2" s="80"/>
      <c r="U2" s="80" t="s">
        <v>86</v>
      </c>
      <c r="V2" s="92"/>
      <c r="W2" s="93"/>
      <c r="X2" s="94" t="s">
        <v>87</v>
      </c>
      <c r="Y2" s="94" t="s">
        <v>88</v>
      </c>
      <c r="Z2" s="94" t="s">
        <v>89</v>
      </c>
      <c r="AA2" s="64" t="s">
        <v>9</v>
      </c>
    </row>
    <row r="3" s="48" customFormat="1" ht="35.15" customHeight="1" spans="1:27">
      <c r="A3" s="63"/>
      <c r="B3" s="64"/>
      <c r="C3" s="64"/>
      <c r="D3" s="64"/>
      <c r="E3" s="64"/>
      <c r="F3" s="64"/>
      <c r="G3" s="64"/>
      <c r="H3" s="66"/>
      <c r="I3" s="81" t="s">
        <v>90</v>
      </c>
      <c r="J3" s="81" t="s">
        <v>91</v>
      </c>
      <c r="K3" s="81" t="s">
        <v>92</v>
      </c>
      <c r="L3" s="81" t="s">
        <v>93</v>
      </c>
      <c r="M3" s="81" t="s">
        <v>94</v>
      </c>
      <c r="N3" s="81" t="s">
        <v>95</v>
      </c>
      <c r="O3" s="81" t="s">
        <v>96</v>
      </c>
      <c r="P3" s="81" t="s">
        <v>97</v>
      </c>
      <c r="Q3" s="81" t="s">
        <v>94</v>
      </c>
      <c r="R3" s="81" t="s">
        <v>95</v>
      </c>
      <c r="S3" s="81" t="s">
        <v>96</v>
      </c>
      <c r="T3" s="81" t="s">
        <v>97</v>
      </c>
      <c r="U3" s="81" t="s">
        <v>90</v>
      </c>
      <c r="V3" s="95" t="s">
        <v>91</v>
      </c>
      <c r="W3" s="96" t="s">
        <v>93</v>
      </c>
      <c r="X3" s="94"/>
      <c r="Y3" s="94"/>
      <c r="Z3" s="94"/>
      <c r="AA3" s="64"/>
    </row>
    <row r="4" s="48" customFormat="1" ht="40" customHeight="1" spans="1:27">
      <c r="A4" s="63">
        <v>1</v>
      </c>
      <c r="B4" s="67">
        <v>2186000</v>
      </c>
      <c r="C4" s="68" t="s">
        <v>44</v>
      </c>
      <c r="D4" s="67">
        <v>2195000</v>
      </c>
      <c r="E4" s="67">
        <f t="shared" ref="E4:E11" si="0">(B4+D4)/2</f>
        <v>2190500</v>
      </c>
      <c r="F4" s="64" t="s">
        <v>45</v>
      </c>
      <c r="G4" s="65" t="s">
        <v>70</v>
      </c>
      <c r="H4" s="64">
        <f t="shared" ref="H4:H11" si="1">ABS(D4-B4)</f>
        <v>9000</v>
      </c>
      <c r="I4" s="82"/>
      <c r="J4" s="83"/>
      <c r="K4" s="82"/>
      <c r="L4" s="84"/>
      <c r="M4" s="84"/>
      <c r="N4" s="83"/>
      <c r="O4" s="83"/>
      <c r="P4" s="84"/>
      <c r="Q4" s="88"/>
      <c r="R4" s="88"/>
      <c r="S4" s="88"/>
      <c r="T4" s="88"/>
      <c r="U4" s="97"/>
      <c r="V4" s="98"/>
      <c r="W4" s="99"/>
      <c r="X4" s="100"/>
      <c r="Y4" s="101">
        <v>6000</v>
      </c>
      <c r="Z4" s="101">
        <f t="shared" ref="Z4:Z11" si="2">X4*Y4</f>
        <v>0</v>
      </c>
      <c r="AA4" s="64"/>
    </row>
    <row r="5" s="48" customFormat="1" ht="40" customHeight="1" spans="1:27">
      <c r="A5" s="63">
        <v>2</v>
      </c>
      <c r="B5" s="67">
        <v>2195000</v>
      </c>
      <c r="C5" s="68" t="s">
        <v>44</v>
      </c>
      <c r="D5" s="67">
        <v>2205000</v>
      </c>
      <c r="E5" s="67">
        <f t="shared" si="0"/>
        <v>2200000</v>
      </c>
      <c r="F5" s="64" t="s">
        <v>45</v>
      </c>
      <c r="G5" s="65" t="s">
        <v>70</v>
      </c>
      <c r="H5" s="64">
        <f t="shared" si="1"/>
        <v>10000</v>
      </c>
      <c r="I5" s="82"/>
      <c r="J5" s="83"/>
      <c r="K5" s="82"/>
      <c r="L5" s="84"/>
      <c r="M5" s="84"/>
      <c r="N5" s="83"/>
      <c r="O5" s="83"/>
      <c r="P5" s="84"/>
      <c r="Q5" s="88"/>
      <c r="R5" s="88"/>
      <c r="S5" s="88"/>
      <c r="T5" s="88"/>
      <c r="U5" s="97"/>
      <c r="V5" s="98"/>
      <c r="W5" s="99"/>
      <c r="X5" s="100"/>
      <c r="Y5" s="101">
        <v>6000</v>
      </c>
      <c r="Z5" s="101">
        <f t="shared" si="2"/>
        <v>0</v>
      </c>
      <c r="AA5" s="64"/>
    </row>
    <row r="6" s="48" customFormat="1" ht="40" customHeight="1" spans="1:27">
      <c r="A6" s="63">
        <v>3</v>
      </c>
      <c r="B6" s="67">
        <v>2205000</v>
      </c>
      <c r="C6" s="68" t="s">
        <v>44</v>
      </c>
      <c r="D6" s="67">
        <v>2222000</v>
      </c>
      <c r="E6" s="67">
        <f t="shared" si="0"/>
        <v>2213500</v>
      </c>
      <c r="F6" s="64" t="s">
        <v>45</v>
      </c>
      <c r="G6" s="65" t="s">
        <v>70</v>
      </c>
      <c r="H6" s="64">
        <f t="shared" si="1"/>
        <v>17000</v>
      </c>
      <c r="I6" s="82"/>
      <c r="J6" s="83"/>
      <c r="K6" s="82"/>
      <c r="L6" s="84"/>
      <c r="M6" s="84"/>
      <c r="N6" s="83"/>
      <c r="O6" s="83"/>
      <c r="P6" s="84"/>
      <c r="Q6" s="88"/>
      <c r="R6" s="88"/>
      <c r="S6" s="88"/>
      <c r="T6" s="88"/>
      <c r="U6" s="97"/>
      <c r="V6" s="98"/>
      <c r="W6" s="99"/>
      <c r="X6" s="100"/>
      <c r="Y6" s="101">
        <v>10000</v>
      </c>
      <c r="Z6" s="101">
        <f t="shared" si="2"/>
        <v>0</v>
      </c>
      <c r="AA6" s="64"/>
    </row>
    <row r="7" s="48" customFormat="1" ht="40" customHeight="1" spans="1:27">
      <c r="A7" s="63">
        <v>4</v>
      </c>
      <c r="B7" s="67">
        <v>2222000</v>
      </c>
      <c r="C7" s="68" t="s">
        <v>44</v>
      </c>
      <c r="D7" s="69">
        <v>2230742</v>
      </c>
      <c r="E7" s="67">
        <f t="shared" si="0"/>
        <v>2226371</v>
      </c>
      <c r="F7" s="64" t="s">
        <v>45</v>
      </c>
      <c r="G7" s="65" t="s">
        <v>70</v>
      </c>
      <c r="H7" s="64">
        <f t="shared" si="1"/>
        <v>8742</v>
      </c>
      <c r="I7" s="82"/>
      <c r="J7" s="83"/>
      <c r="K7" s="82"/>
      <c r="L7" s="84"/>
      <c r="M7" s="84"/>
      <c r="N7" s="83"/>
      <c r="O7" s="83"/>
      <c r="P7" s="84"/>
      <c r="Q7" s="88"/>
      <c r="R7" s="88"/>
      <c r="S7" s="88"/>
      <c r="T7" s="88"/>
      <c r="U7" s="88"/>
      <c r="V7" s="98"/>
      <c r="W7" s="99"/>
      <c r="X7" s="101"/>
      <c r="Y7" s="101">
        <v>8000</v>
      </c>
      <c r="Z7" s="101">
        <f t="shared" si="2"/>
        <v>0</v>
      </c>
      <c r="AA7" s="64"/>
    </row>
    <row r="8" s="49" customFormat="1" ht="40" customHeight="1" spans="1:27">
      <c r="A8" s="70">
        <v>5</v>
      </c>
      <c r="B8" s="71">
        <v>2230742</v>
      </c>
      <c r="C8" s="72" t="s">
        <v>44</v>
      </c>
      <c r="D8" s="73">
        <v>2222000</v>
      </c>
      <c r="E8" s="73">
        <f t="shared" si="0"/>
        <v>2226371</v>
      </c>
      <c r="F8" s="74" t="s">
        <v>69</v>
      </c>
      <c r="G8" s="74" t="s">
        <v>70</v>
      </c>
      <c r="H8" s="75">
        <f t="shared" si="1"/>
        <v>8742</v>
      </c>
      <c r="I8" s="85"/>
      <c r="J8" s="86"/>
      <c r="K8" s="85"/>
      <c r="L8" s="87"/>
      <c r="M8" s="87"/>
      <c r="N8" s="86"/>
      <c r="O8" s="86"/>
      <c r="P8" s="87"/>
      <c r="Q8" s="102"/>
      <c r="R8" s="102"/>
      <c r="S8" s="102"/>
      <c r="T8" s="102"/>
      <c r="U8" s="103"/>
      <c r="V8" s="104"/>
      <c r="W8" s="105"/>
      <c r="X8" s="100"/>
      <c r="Y8" s="100">
        <v>8000</v>
      </c>
      <c r="Z8" s="100">
        <f t="shared" si="2"/>
        <v>0</v>
      </c>
      <c r="AA8" s="75"/>
    </row>
    <row r="9" s="49" customFormat="1" ht="40" customHeight="1" spans="1:27">
      <c r="A9" s="70">
        <v>6</v>
      </c>
      <c r="B9" s="73">
        <v>2222000</v>
      </c>
      <c r="C9" s="72" t="s">
        <v>44</v>
      </c>
      <c r="D9" s="73">
        <v>2205000</v>
      </c>
      <c r="E9" s="73">
        <f t="shared" si="0"/>
        <v>2213500</v>
      </c>
      <c r="F9" s="74" t="s">
        <v>69</v>
      </c>
      <c r="G9" s="74" t="s">
        <v>70</v>
      </c>
      <c r="H9" s="75">
        <f t="shared" si="1"/>
        <v>17000</v>
      </c>
      <c r="I9" s="85"/>
      <c r="J9" s="86"/>
      <c r="K9" s="85"/>
      <c r="L9" s="87"/>
      <c r="M9" s="87"/>
      <c r="N9" s="86"/>
      <c r="O9" s="86"/>
      <c r="P9" s="87"/>
      <c r="Q9" s="102"/>
      <c r="R9" s="102"/>
      <c r="S9" s="102"/>
      <c r="T9" s="102"/>
      <c r="U9" s="103"/>
      <c r="V9" s="104"/>
      <c r="W9" s="105"/>
      <c r="X9" s="100"/>
      <c r="Y9" s="100">
        <v>10000</v>
      </c>
      <c r="Z9" s="100">
        <f t="shared" si="2"/>
        <v>0</v>
      </c>
      <c r="AA9" s="75"/>
    </row>
    <row r="10" s="49" customFormat="1" ht="40" customHeight="1" spans="1:27">
      <c r="A10" s="70">
        <v>7</v>
      </c>
      <c r="B10" s="73">
        <v>2205000</v>
      </c>
      <c r="C10" s="72" t="s">
        <v>44</v>
      </c>
      <c r="D10" s="73">
        <v>2195000</v>
      </c>
      <c r="E10" s="73">
        <f t="shared" si="0"/>
        <v>2200000</v>
      </c>
      <c r="F10" s="74" t="s">
        <v>69</v>
      </c>
      <c r="G10" s="74" t="s">
        <v>70</v>
      </c>
      <c r="H10" s="75">
        <f t="shared" si="1"/>
        <v>10000</v>
      </c>
      <c r="I10" s="85"/>
      <c r="J10" s="86"/>
      <c r="K10" s="85"/>
      <c r="L10" s="87"/>
      <c r="M10" s="87"/>
      <c r="N10" s="86"/>
      <c r="O10" s="86"/>
      <c r="P10" s="87"/>
      <c r="Q10" s="102"/>
      <c r="R10" s="102"/>
      <c r="S10" s="102"/>
      <c r="T10" s="102"/>
      <c r="U10" s="103"/>
      <c r="V10" s="104"/>
      <c r="W10" s="105"/>
      <c r="X10" s="100"/>
      <c r="Y10" s="100">
        <v>6000</v>
      </c>
      <c r="Z10" s="100">
        <f t="shared" si="2"/>
        <v>0</v>
      </c>
      <c r="AA10" s="75"/>
    </row>
    <row r="11" s="49" customFormat="1" ht="40" customHeight="1" spans="1:27">
      <c r="A11" s="70">
        <v>8</v>
      </c>
      <c r="B11" s="73">
        <v>2195000</v>
      </c>
      <c r="C11" s="72" t="s">
        <v>44</v>
      </c>
      <c r="D11" s="73">
        <v>2186000</v>
      </c>
      <c r="E11" s="73">
        <f t="shared" si="0"/>
        <v>2190500</v>
      </c>
      <c r="F11" s="74" t="s">
        <v>69</v>
      </c>
      <c r="G11" s="74" t="s">
        <v>70</v>
      </c>
      <c r="H11" s="75">
        <f t="shared" si="1"/>
        <v>9000</v>
      </c>
      <c r="I11" s="85"/>
      <c r="J11" s="86"/>
      <c r="K11" s="85"/>
      <c r="L11" s="87"/>
      <c r="M11" s="87"/>
      <c r="N11" s="86"/>
      <c r="O11" s="86"/>
      <c r="P11" s="87"/>
      <c r="Q11" s="102"/>
      <c r="R11" s="102"/>
      <c r="S11" s="102"/>
      <c r="T11" s="102"/>
      <c r="U11" s="103"/>
      <c r="V11" s="104"/>
      <c r="W11" s="105"/>
      <c r="X11" s="100"/>
      <c r="Y11" s="100">
        <v>6000</v>
      </c>
      <c r="Z11" s="100">
        <f t="shared" si="2"/>
        <v>0</v>
      </c>
      <c r="AA11" s="75"/>
    </row>
    <row r="12" s="50" customFormat="1" ht="40" customHeight="1" spans="1:27">
      <c r="A12" s="63"/>
      <c r="B12" s="67"/>
      <c r="C12" s="68" t="s">
        <v>44</v>
      </c>
      <c r="D12" s="67"/>
      <c r="E12" s="67"/>
      <c r="F12" s="64"/>
      <c r="G12" s="64"/>
      <c r="H12" s="64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98"/>
      <c r="W12" s="99"/>
      <c r="X12" s="101"/>
      <c r="Y12" s="101"/>
      <c r="Z12" s="101"/>
      <c r="AA12" s="64"/>
    </row>
    <row r="13" s="51" customFormat="1" ht="40" customHeight="1" spans="1:33">
      <c r="A13" s="76" t="s">
        <v>80</v>
      </c>
      <c r="B13" s="76"/>
      <c r="C13" s="76"/>
      <c r="D13" s="76"/>
      <c r="E13" s="76"/>
      <c r="F13" s="76"/>
      <c r="G13" s="76"/>
      <c r="H13" s="77">
        <f>SUM(H4:H12)</f>
        <v>89484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106"/>
      <c r="W13" s="107"/>
      <c r="X13" s="108">
        <f>Z13/Y13</f>
        <v>0</v>
      </c>
      <c r="Y13" s="109">
        <f>SUM(Y4:Y12)</f>
        <v>60000</v>
      </c>
      <c r="Z13" s="110">
        <f>SUM(Z4:Z12)</f>
        <v>0</v>
      </c>
      <c r="AA13" s="111"/>
      <c r="AB13" s="112"/>
      <c r="AC13" s="112"/>
      <c r="AD13" s="112"/>
      <c r="AE13" s="48"/>
      <c r="AF13" s="112"/>
      <c r="AG13" s="112"/>
    </row>
    <row r="14" ht="13.5" spans="1:27">
      <c r="A14" s="78" t="s">
        <v>98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ht="13.5" spans="1:27">
      <c r="A15" s="78" t="s">
        <v>99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</sheetData>
  <mergeCells count="18">
    <mergeCell ref="B1:AA1"/>
    <mergeCell ref="I2:L2"/>
    <mergeCell ref="M2:P2"/>
    <mergeCell ref="Q2:T2"/>
    <mergeCell ref="U2:W2"/>
    <mergeCell ref="A13:G13"/>
    <mergeCell ref="A14:AA14"/>
    <mergeCell ref="A15:AA15"/>
    <mergeCell ref="A2:A3"/>
    <mergeCell ref="E2:E3"/>
    <mergeCell ref="F2:F3"/>
    <mergeCell ref="G2:G3"/>
    <mergeCell ref="H2:H3"/>
    <mergeCell ref="X2:X3"/>
    <mergeCell ref="Y2:Y3"/>
    <mergeCell ref="Z2:Z3"/>
    <mergeCell ref="AA2:AA3"/>
    <mergeCell ref="B2:D3"/>
  </mergeCells>
  <printOptions horizontalCentered="1"/>
  <pageMargins left="0.236111111111111" right="0.236111111111111" top="0.747916666666667" bottom="0.747916666666667" header="0.314583333333333" footer="0.314583333333333"/>
  <pageSetup paperSize="8" orientation="landscape" horizontalDpi="600"/>
  <headerFooter alignWithMargins="0">
    <oddFooter>&amp;L          设计：&amp;C复核：                    &amp;R审核：        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53"/>
  <sheetViews>
    <sheetView view="pageBreakPreview" zoomScale="85" zoomScalePageLayoutView="85" zoomScaleNormal="85" workbookViewId="0">
      <selection activeCell="Q9" sqref="Q9"/>
    </sheetView>
  </sheetViews>
  <sheetFormatPr defaultColWidth="2.45833333333333" defaultRowHeight="14.25"/>
  <cols>
    <col min="1" max="1" width="2.775" style="1" customWidth="1"/>
    <col min="2" max="2" width="8.775" style="4" customWidth="1"/>
    <col min="3" max="3" width="2.30833333333333" style="5" customWidth="1"/>
    <col min="4" max="4" width="8.775" style="4" customWidth="1"/>
    <col min="5" max="5" width="4.775" style="4" customWidth="1"/>
    <col min="6" max="6" width="5.775" style="4" customWidth="1"/>
    <col min="7" max="7" width="6.775" style="4" customWidth="1"/>
    <col min="8" max="8" width="4.775" style="6" customWidth="1"/>
    <col min="9" max="9" width="4.775" style="5" customWidth="1"/>
    <col min="10" max="10" width="2.775" style="5" customWidth="1"/>
    <col min="11" max="11" width="5.775" style="5" customWidth="1"/>
    <col min="12" max="12" width="2.775" style="5" customWidth="1"/>
    <col min="13" max="13" width="5.775" style="5" customWidth="1"/>
    <col min="14" max="14" width="2.775" style="7" customWidth="1"/>
    <col min="15" max="15" width="5.775" style="8" customWidth="1"/>
    <col min="16" max="16" width="2.775" style="8" customWidth="1"/>
    <col min="17" max="17" width="5.775" style="8" customWidth="1"/>
    <col min="18" max="18" width="2.775" style="8" customWidth="1"/>
    <col min="19" max="20" width="5.775" style="8" customWidth="1"/>
    <col min="21" max="21" width="2.775" style="7" customWidth="1"/>
    <col min="22" max="22" width="5.775" style="6" customWidth="1"/>
    <col min="23" max="23" width="2.775" style="6" customWidth="1"/>
    <col min="24" max="24" width="5.775" style="6" customWidth="1"/>
    <col min="25" max="25" width="2.775" style="5" customWidth="1"/>
    <col min="26" max="26" width="5.775" style="8" customWidth="1"/>
    <col min="27" max="27" width="2.775" style="8" customWidth="1"/>
    <col min="28" max="28" width="5.775" style="8" customWidth="1"/>
    <col min="29" max="29" width="2.775" style="9" customWidth="1"/>
    <col min="30" max="30" width="5.775" style="8" customWidth="1"/>
    <col min="31" max="31" width="5.30833333333333" style="8" customWidth="1"/>
    <col min="32" max="33" width="5.775" style="8" customWidth="1"/>
    <col min="34" max="41" width="5.30833333333333" style="8" customWidth="1"/>
    <col min="42" max="42" width="9.775" style="10" customWidth="1"/>
    <col min="43" max="43" width="6.075" style="1" customWidth="1"/>
    <col min="44" max="44" width="6.225" style="1" customWidth="1"/>
    <col min="45" max="45" width="5.46666666666667" style="1" customWidth="1"/>
    <col min="46" max="46" width="7.69166666666667" style="1" customWidth="1"/>
    <col min="47" max="47" width="7.30833333333333" style="1" customWidth="1"/>
    <col min="48" max="48" width="10.4583333333333" style="1" customWidth="1"/>
    <col min="49" max="16384" width="2.45833333333333" style="5"/>
  </cols>
  <sheetData>
    <row r="1" ht="36" customHeight="1" spans="1:42">
      <c r="A1" s="11"/>
      <c r="B1" s="12" t="s">
        <v>100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</row>
    <row r="2" ht="23.25" customHeight="1" spans="1:42">
      <c r="A2" s="13" t="s">
        <v>1</v>
      </c>
      <c r="B2" s="14" t="s">
        <v>2</v>
      </c>
      <c r="C2" s="14"/>
      <c r="D2" s="14"/>
      <c r="E2" s="14" t="s">
        <v>3</v>
      </c>
      <c r="F2" s="14" t="s">
        <v>4</v>
      </c>
      <c r="G2" s="15" t="s">
        <v>101</v>
      </c>
      <c r="H2" s="16" t="s">
        <v>6</v>
      </c>
      <c r="I2" s="29" t="s">
        <v>7</v>
      </c>
      <c r="J2" s="30" t="s">
        <v>8</v>
      </c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45"/>
      <c r="AP2" s="14" t="s">
        <v>9</v>
      </c>
    </row>
    <row r="3" ht="40.5" customHeight="1" spans="1:42">
      <c r="A3" s="13"/>
      <c r="B3" s="14"/>
      <c r="C3" s="14"/>
      <c r="D3" s="14"/>
      <c r="E3" s="14"/>
      <c r="F3" s="14"/>
      <c r="G3" s="17"/>
      <c r="H3" s="16"/>
      <c r="I3" s="29"/>
      <c r="J3" s="32" t="s">
        <v>10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7" t="s">
        <v>102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 t="s">
        <v>12</v>
      </c>
      <c r="AK3" s="32"/>
      <c r="AL3" s="41" t="s">
        <v>103</v>
      </c>
      <c r="AM3" s="42"/>
      <c r="AN3" s="43"/>
      <c r="AO3" s="44" t="s">
        <v>104</v>
      </c>
      <c r="AP3" s="14"/>
    </row>
    <row r="4" ht="35.15" customHeight="1" spans="1:42">
      <c r="A4" s="13"/>
      <c r="B4" s="14"/>
      <c r="C4" s="14"/>
      <c r="D4" s="14"/>
      <c r="E4" s="14"/>
      <c r="F4" s="14"/>
      <c r="G4" s="17"/>
      <c r="H4" s="16"/>
      <c r="I4" s="29"/>
      <c r="J4" s="16" t="s">
        <v>105</v>
      </c>
      <c r="K4" s="16"/>
      <c r="L4" s="16" t="s">
        <v>16</v>
      </c>
      <c r="M4" s="16"/>
      <c r="N4" s="16" t="s">
        <v>17</v>
      </c>
      <c r="O4" s="16"/>
      <c r="P4" s="16" t="s">
        <v>18</v>
      </c>
      <c r="Q4" s="16"/>
      <c r="R4" s="38" t="s">
        <v>19</v>
      </c>
      <c r="S4" s="16"/>
      <c r="T4" s="16" t="s">
        <v>20</v>
      </c>
      <c r="U4" s="16" t="s">
        <v>15</v>
      </c>
      <c r="V4" s="16"/>
      <c r="W4" s="16" t="s">
        <v>16</v>
      </c>
      <c r="X4" s="16"/>
      <c r="Y4" s="16" t="s">
        <v>17</v>
      </c>
      <c r="Z4" s="16"/>
      <c r="AA4" s="16" t="s">
        <v>18</v>
      </c>
      <c r="AB4" s="16"/>
      <c r="AC4" s="38" t="s">
        <v>19</v>
      </c>
      <c r="AD4" s="16"/>
      <c r="AE4" s="38" t="s">
        <v>106</v>
      </c>
      <c r="AF4" s="38" t="s">
        <v>107</v>
      </c>
      <c r="AG4" s="39" t="s">
        <v>27</v>
      </c>
      <c r="AH4" s="38" t="s">
        <v>108</v>
      </c>
      <c r="AI4" s="33" t="s">
        <v>109</v>
      </c>
      <c r="AJ4" s="39" t="s">
        <v>30</v>
      </c>
      <c r="AK4" s="39" t="s">
        <v>31</v>
      </c>
      <c r="AL4" s="44" t="s">
        <v>32</v>
      </c>
      <c r="AM4" s="44" t="s">
        <v>110</v>
      </c>
      <c r="AN4" s="44" t="s">
        <v>111</v>
      </c>
      <c r="AO4" s="44" t="s">
        <v>112</v>
      </c>
      <c r="AP4" s="14"/>
    </row>
    <row r="5" ht="26.25" customHeight="1" spans="1:42">
      <c r="A5" s="13"/>
      <c r="B5" s="14"/>
      <c r="C5" s="14"/>
      <c r="D5" s="14"/>
      <c r="E5" s="14"/>
      <c r="F5" s="14"/>
      <c r="G5" s="17"/>
      <c r="H5" s="16"/>
      <c r="I5" s="29"/>
      <c r="J5" s="16" t="s">
        <v>35</v>
      </c>
      <c r="K5" s="33" t="s">
        <v>113</v>
      </c>
      <c r="L5" s="16" t="s">
        <v>35</v>
      </c>
      <c r="M5" s="33" t="s">
        <v>113</v>
      </c>
      <c r="N5" s="16" t="s">
        <v>35</v>
      </c>
      <c r="O5" s="33" t="s">
        <v>113</v>
      </c>
      <c r="P5" s="16" t="s">
        <v>35</v>
      </c>
      <c r="Q5" s="33" t="s">
        <v>113</v>
      </c>
      <c r="R5" s="16" t="s">
        <v>35</v>
      </c>
      <c r="S5" s="39" t="s">
        <v>36</v>
      </c>
      <c r="T5" s="33" t="s">
        <v>114</v>
      </c>
      <c r="U5" s="16" t="s">
        <v>35</v>
      </c>
      <c r="V5" s="33" t="s">
        <v>113</v>
      </c>
      <c r="W5" s="16" t="s">
        <v>35</v>
      </c>
      <c r="X5" s="33" t="s">
        <v>113</v>
      </c>
      <c r="Y5" s="16" t="s">
        <v>35</v>
      </c>
      <c r="Z5" s="33" t="s">
        <v>113</v>
      </c>
      <c r="AA5" s="16" t="s">
        <v>35</v>
      </c>
      <c r="AB5" s="39" t="s">
        <v>36</v>
      </c>
      <c r="AC5" s="16" t="s">
        <v>35</v>
      </c>
      <c r="AD5" s="33" t="s">
        <v>113</v>
      </c>
      <c r="AE5" s="33" t="s">
        <v>114</v>
      </c>
      <c r="AF5" s="39" t="s">
        <v>36</v>
      </c>
      <c r="AG5" s="39" t="s">
        <v>36</v>
      </c>
      <c r="AH5" s="39" t="s">
        <v>38</v>
      </c>
      <c r="AI5" s="39" t="s">
        <v>38</v>
      </c>
      <c r="AJ5" s="39" t="s">
        <v>38</v>
      </c>
      <c r="AK5" s="39" t="s">
        <v>38</v>
      </c>
      <c r="AL5" s="39" t="s">
        <v>38</v>
      </c>
      <c r="AM5" s="39" t="s">
        <v>38</v>
      </c>
      <c r="AN5" s="39" t="s">
        <v>38</v>
      </c>
      <c r="AO5" s="39" t="s">
        <v>38</v>
      </c>
      <c r="AP5" s="14"/>
    </row>
    <row r="6" ht="19.95" customHeight="1" spans="1:42">
      <c r="A6" s="13"/>
      <c r="B6" s="14"/>
      <c r="C6" s="14"/>
      <c r="D6" s="14"/>
      <c r="E6" s="14"/>
      <c r="F6" s="14"/>
      <c r="G6" s="18"/>
      <c r="H6" s="16" t="s">
        <v>39</v>
      </c>
      <c r="I6" s="29" t="s">
        <v>39</v>
      </c>
      <c r="J6" s="16" t="s">
        <v>40</v>
      </c>
      <c r="K6" s="16" t="s">
        <v>41</v>
      </c>
      <c r="L6" s="16" t="s">
        <v>40</v>
      </c>
      <c r="M6" s="16" t="s">
        <v>41</v>
      </c>
      <c r="N6" s="16" t="s">
        <v>40</v>
      </c>
      <c r="O6" s="16" t="s">
        <v>41</v>
      </c>
      <c r="P6" s="16" t="s">
        <v>40</v>
      </c>
      <c r="Q6" s="16" t="s">
        <v>41</v>
      </c>
      <c r="R6" s="16" t="s">
        <v>40</v>
      </c>
      <c r="S6" s="39" t="s">
        <v>42</v>
      </c>
      <c r="T6" s="39" t="s">
        <v>43</v>
      </c>
      <c r="U6" s="16" t="s">
        <v>40</v>
      </c>
      <c r="V6" s="16" t="s">
        <v>41</v>
      </c>
      <c r="W6" s="16" t="s">
        <v>40</v>
      </c>
      <c r="X6" s="16" t="s">
        <v>41</v>
      </c>
      <c r="Y6" s="16" t="s">
        <v>40</v>
      </c>
      <c r="Z6" s="16" t="s">
        <v>41</v>
      </c>
      <c r="AA6" s="16" t="s">
        <v>40</v>
      </c>
      <c r="AB6" s="39" t="s">
        <v>42</v>
      </c>
      <c r="AC6" s="16" t="s">
        <v>40</v>
      </c>
      <c r="AD6" s="16" t="s">
        <v>41</v>
      </c>
      <c r="AE6" s="39" t="s">
        <v>43</v>
      </c>
      <c r="AF6" s="16" t="s">
        <v>41</v>
      </c>
      <c r="AG6" s="16" t="s">
        <v>41</v>
      </c>
      <c r="AH6" s="39" t="s">
        <v>39</v>
      </c>
      <c r="AI6" s="39" t="s">
        <v>39</v>
      </c>
      <c r="AJ6" s="39" t="s">
        <v>39</v>
      </c>
      <c r="AK6" s="39" t="s">
        <v>39</v>
      </c>
      <c r="AL6" s="39" t="s">
        <v>39</v>
      </c>
      <c r="AM6" s="39" t="s">
        <v>39</v>
      </c>
      <c r="AN6" s="39" t="s">
        <v>39</v>
      </c>
      <c r="AO6" s="39" t="s">
        <v>39</v>
      </c>
      <c r="AP6" s="14"/>
    </row>
    <row r="7" s="1" customFormat="1" ht="19.95" customHeight="1" spans="1:42">
      <c r="A7" s="13">
        <v>1</v>
      </c>
      <c r="B7" s="14">
        <v>2</v>
      </c>
      <c r="C7" s="14"/>
      <c r="D7" s="14"/>
      <c r="E7" s="14">
        <v>3</v>
      </c>
      <c r="F7" s="14">
        <f>E7+1</f>
        <v>4</v>
      </c>
      <c r="G7" s="14">
        <f t="shared" ref="G7:AP7" si="0">F7+1</f>
        <v>5</v>
      </c>
      <c r="H7" s="14">
        <f t="shared" si="0"/>
        <v>6</v>
      </c>
      <c r="I7" s="14">
        <f t="shared" si="0"/>
        <v>7</v>
      </c>
      <c r="J7" s="14">
        <f t="shared" si="0"/>
        <v>8</v>
      </c>
      <c r="K7" s="14">
        <f t="shared" si="0"/>
        <v>9</v>
      </c>
      <c r="L7" s="14">
        <f t="shared" si="0"/>
        <v>10</v>
      </c>
      <c r="M7" s="14">
        <f t="shared" si="0"/>
        <v>11</v>
      </c>
      <c r="N7" s="14">
        <f t="shared" si="0"/>
        <v>12</v>
      </c>
      <c r="O7" s="14">
        <f t="shared" si="0"/>
        <v>13</v>
      </c>
      <c r="P7" s="14">
        <f t="shared" si="0"/>
        <v>14</v>
      </c>
      <c r="Q7" s="14">
        <f t="shared" si="0"/>
        <v>15</v>
      </c>
      <c r="R7" s="14">
        <f t="shared" si="0"/>
        <v>16</v>
      </c>
      <c r="S7" s="14">
        <f t="shared" si="0"/>
        <v>17</v>
      </c>
      <c r="T7" s="14">
        <f t="shared" si="0"/>
        <v>18</v>
      </c>
      <c r="U7" s="14">
        <f t="shared" si="0"/>
        <v>19</v>
      </c>
      <c r="V7" s="14">
        <f t="shared" si="0"/>
        <v>20</v>
      </c>
      <c r="W7" s="14">
        <f t="shared" si="0"/>
        <v>21</v>
      </c>
      <c r="X7" s="14">
        <f t="shared" si="0"/>
        <v>22</v>
      </c>
      <c r="Y7" s="14">
        <f t="shared" si="0"/>
        <v>23</v>
      </c>
      <c r="Z7" s="14">
        <f t="shared" si="0"/>
        <v>24</v>
      </c>
      <c r="AA7" s="14">
        <f t="shared" si="0"/>
        <v>25</v>
      </c>
      <c r="AB7" s="14">
        <f t="shared" si="0"/>
        <v>26</v>
      </c>
      <c r="AC7" s="14">
        <f t="shared" si="0"/>
        <v>27</v>
      </c>
      <c r="AD7" s="14">
        <f t="shared" si="0"/>
        <v>28</v>
      </c>
      <c r="AE7" s="14">
        <f t="shared" si="0"/>
        <v>29</v>
      </c>
      <c r="AF7" s="14">
        <f>AD7+1</f>
        <v>29</v>
      </c>
      <c r="AG7" s="14">
        <f t="shared" si="0"/>
        <v>30</v>
      </c>
      <c r="AH7" s="14">
        <f t="shared" si="0"/>
        <v>31</v>
      </c>
      <c r="AI7" s="14">
        <f t="shared" si="0"/>
        <v>32</v>
      </c>
      <c r="AJ7" s="14">
        <f t="shared" si="0"/>
        <v>33</v>
      </c>
      <c r="AK7" s="14">
        <f t="shared" si="0"/>
        <v>34</v>
      </c>
      <c r="AL7" s="14">
        <f t="shared" si="0"/>
        <v>35</v>
      </c>
      <c r="AM7" s="14">
        <f t="shared" si="0"/>
        <v>36</v>
      </c>
      <c r="AN7" s="14">
        <f t="shared" si="0"/>
        <v>37</v>
      </c>
      <c r="AO7" s="14">
        <f t="shared" si="0"/>
        <v>38</v>
      </c>
      <c r="AP7" s="14">
        <f t="shared" si="0"/>
        <v>39</v>
      </c>
    </row>
    <row r="8" s="1" customFormat="1" ht="19.95" customHeight="1" spans="1:42">
      <c r="A8" s="13">
        <v>2</v>
      </c>
      <c r="B8" s="19">
        <v>2087432</v>
      </c>
      <c r="C8" s="20" t="s">
        <v>115</v>
      </c>
      <c r="D8" s="19">
        <v>2087502</v>
      </c>
      <c r="E8" s="14" t="s">
        <v>45</v>
      </c>
      <c r="F8" s="14" t="s">
        <v>55</v>
      </c>
      <c r="G8" s="14" t="s">
        <v>116</v>
      </c>
      <c r="H8" s="14">
        <f t="shared" ref="H8:H49" si="1">ABS(D8-B8)</f>
        <v>70</v>
      </c>
      <c r="I8" s="14">
        <v>10.5</v>
      </c>
      <c r="J8" s="14"/>
      <c r="K8" s="34"/>
      <c r="L8" s="14"/>
      <c r="M8" s="14"/>
      <c r="N8" s="14"/>
      <c r="O8" s="35"/>
      <c r="P8" s="35"/>
      <c r="Q8" s="35"/>
      <c r="R8" s="35"/>
      <c r="S8" s="35"/>
      <c r="T8" s="32">
        <f>H8*I8*0.06</f>
        <v>44.1</v>
      </c>
      <c r="U8" s="14"/>
      <c r="V8" s="32"/>
      <c r="W8" s="35"/>
      <c r="X8" s="32"/>
      <c r="Y8" s="14"/>
      <c r="Z8" s="32"/>
      <c r="AA8" s="32"/>
      <c r="AB8" s="32"/>
      <c r="AC8" s="35"/>
      <c r="AD8" s="32"/>
      <c r="AE8" s="32">
        <f>T8*1.5</f>
        <v>66.15</v>
      </c>
      <c r="AF8" s="32"/>
      <c r="AG8" s="32">
        <f>H8*I8+(H8+I8)*2*0.045+(H8+I8)*2*0.055*0.1</f>
        <v>743.1305</v>
      </c>
      <c r="AH8" s="32"/>
      <c r="AI8" s="32"/>
      <c r="AJ8" s="32"/>
      <c r="AK8" s="32"/>
      <c r="AL8" s="28">
        <f>H8*0.2*2</f>
        <v>28</v>
      </c>
      <c r="AM8" s="28">
        <f>H8/15*6*0.15</f>
        <v>4.2</v>
      </c>
      <c r="AN8" s="28"/>
      <c r="AO8" s="28">
        <f>H8*2</f>
        <v>140</v>
      </c>
      <c r="AP8" s="14"/>
    </row>
    <row r="9" s="1" customFormat="1" ht="19.95" customHeight="1" spans="1:42">
      <c r="A9" s="13">
        <f>A8+1</f>
        <v>3</v>
      </c>
      <c r="B9" s="19">
        <v>2087544</v>
      </c>
      <c r="C9" s="20" t="s">
        <v>115</v>
      </c>
      <c r="D9" s="19">
        <v>2087594</v>
      </c>
      <c r="E9" s="14" t="s">
        <v>45</v>
      </c>
      <c r="F9" s="14" t="s">
        <v>55</v>
      </c>
      <c r="G9" s="14" t="s">
        <v>116</v>
      </c>
      <c r="H9" s="14">
        <f t="shared" si="1"/>
        <v>50</v>
      </c>
      <c r="I9" s="14">
        <v>10.5</v>
      </c>
      <c r="J9" s="14"/>
      <c r="K9" s="34"/>
      <c r="L9" s="14"/>
      <c r="M9" s="14"/>
      <c r="N9" s="14"/>
      <c r="O9" s="35"/>
      <c r="P9" s="35"/>
      <c r="Q9" s="35"/>
      <c r="R9" s="35"/>
      <c r="S9" s="35"/>
      <c r="T9" s="32">
        <f>H9*I9*0.06</f>
        <v>31.5</v>
      </c>
      <c r="U9" s="14"/>
      <c r="V9" s="32"/>
      <c r="W9" s="35"/>
      <c r="X9" s="32"/>
      <c r="Y9" s="14"/>
      <c r="Z9" s="32"/>
      <c r="AA9" s="32"/>
      <c r="AB9" s="32"/>
      <c r="AC9" s="35"/>
      <c r="AD9" s="32"/>
      <c r="AE9" s="32">
        <f>T9*1.2</f>
        <v>37.8</v>
      </c>
      <c r="AF9" s="32"/>
      <c r="AG9" s="32">
        <f>H9*I9+(H9+I9)*2*0.045</f>
        <v>530.445</v>
      </c>
      <c r="AH9" s="32"/>
      <c r="AI9" s="32"/>
      <c r="AJ9" s="32"/>
      <c r="AK9" s="32"/>
      <c r="AL9" s="28">
        <f>H9*0.2*2</f>
        <v>20</v>
      </c>
      <c r="AM9" s="28">
        <f>H9/15*6*0.15</f>
        <v>3</v>
      </c>
      <c r="AN9" s="28"/>
      <c r="AO9" s="28">
        <f>H9*2</f>
        <v>100</v>
      </c>
      <c r="AP9" s="14"/>
    </row>
    <row r="10" s="1" customFormat="1" ht="19.95" customHeight="1" spans="1:42">
      <c r="A10" s="13">
        <f t="shared" ref="A10:A49" si="2">A9+1</f>
        <v>4</v>
      </c>
      <c r="B10" s="19">
        <v>2089176</v>
      </c>
      <c r="C10" s="20" t="s">
        <v>115</v>
      </c>
      <c r="D10" s="19">
        <v>2089226</v>
      </c>
      <c r="E10" s="14" t="s">
        <v>45</v>
      </c>
      <c r="F10" s="14" t="s">
        <v>55</v>
      </c>
      <c r="G10" s="14" t="s">
        <v>116</v>
      </c>
      <c r="H10" s="14">
        <f t="shared" si="1"/>
        <v>50</v>
      </c>
      <c r="I10" s="14">
        <v>10.5</v>
      </c>
      <c r="J10" s="14"/>
      <c r="K10" s="34"/>
      <c r="L10" s="14"/>
      <c r="M10" s="14"/>
      <c r="N10" s="14"/>
      <c r="O10" s="35"/>
      <c r="P10" s="35"/>
      <c r="Q10" s="35"/>
      <c r="R10" s="35"/>
      <c r="S10" s="35"/>
      <c r="T10" s="32">
        <f>H10*I10*0.06</f>
        <v>31.5</v>
      </c>
      <c r="U10" s="14"/>
      <c r="V10" s="32"/>
      <c r="W10" s="35"/>
      <c r="X10" s="32"/>
      <c r="Y10" s="14"/>
      <c r="Z10" s="32"/>
      <c r="AA10" s="32"/>
      <c r="AB10" s="32"/>
      <c r="AC10" s="35"/>
      <c r="AD10" s="32"/>
      <c r="AE10" s="32">
        <f>T10*1.2</f>
        <v>37.8</v>
      </c>
      <c r="AF10" s="32"/>
      <c r="AG10" s="32">
        <f>H10*I10+(H10+I10)*2*0.045</f>
        <v>530.445</v>
      </c>
      <c r="AH10" s="32"/>
      <c r="AI10" s="32"/>
      <c r="AJ10" s="32"/>
      <c r="AK10" s="32"/>
      <c r="AL10" s="28">
        <f>H10*0.2*2</f>
        <v>20</v>
      </c>
      <c r="AM10" s="28">
        <f>H10/15*6*0.15</f>
        <v>3</v>
      </c>
      <c r="AN10" s="28"/>
      <c r="AO10" s="28">
        <f>H10*2</f>
        <v>100</v>
      </c>
      <c r="AP10" s="14"/>
    </row>
    <row r="11" s="1" customFormat="1" ht="25.1" customHeight="1" spans="1:42">
      <c r="A11" s="13">
        <f t="shared" si="2"/>
        <v>5</v>
      </c>
      <c r="B11" s="19">
        <v>2100340</v>
      </c>
      <c r="C11" s="20" t="s">
        <v>115</v>
      </c>
      <c r="D11" s="19">
        <v>2101080</v>
      </c>
      <c r="E11" s="14" t="s">
        <v>45</v>
      </c>
      <c r="F11" s="21" t="s">
        <v>117</v>
      </c>
      <c r="G11" s="14" t="s">
        <v>118</v>
      </c>
      <c r="H11" s="14">
        <f t="shared" si="1"/>
        <v>740</v>
      </c>
      <c r="I11" s="14">
        <f>3.75*3</f>
        <v>11.25</v>
      </c>
      <c r="J11" s="14">
        <v>4</v>
      </c>
      <c r="K11" s="34">
        <f t="shared" ref="K11:K30" si="3">H11*I11</f>
        <v>8325</v>
      </c>
      <c r="L11" s="14"/>
      <c r="M11" s="14"/>
      <c r="N11" s="14">
        <v>6</v>
      </c>
      <c r="O11" s="32">
        <f t="shared" ref="O11:O46" si="4">(H11-4)*(I11-0.3)</f>
        <v>8059.2</v>
      </c>
      <c r="P11" s="32">
        <v>8</v>
      </c>
      <c r="Q11" s="32">
        <f>O11*0.2</f>
        <v>1611.84</v>
      </c>
      <c r="R11" s="32">
        <v>10</v>
      </c>
      <c r="S11" s="32">
        <f>Q11*0.1</f>
        <v>161.184</v>
      </c>
      <c r="T11" s="32"/>
      <c r="U11" s="14">
        <v>4</v>
      </c>
      <c r="V11" s="32">
        <f t="shared" ref="V11:V30" si="5">K11</f>
        <v>8325</v>
      </c>
      <c r="W11" s="35"/>
      <c r="X11" s="32"/>
      <c r="Y11" s="14">
        <v>6</v>
      </c>
      <c r="Z11" s="32">
        <f t="shared" ref="Z11:Z25" si="6">O11</f>
        <v>8059.2</v>
      </c>
      <c r="AA11" s="32">
        <v>8</v>
      </c>
      <c r="AB11" s="32">
        <f>Q11</f>
        <v>1611.84</v>
      </c>
      <c r="AC11" s="32">
        <v>10</v>
      </c>
      <c r="AD11" s="32">
        <f>S11</f>
        <v>161.184</v>
      </c>
      <c r="AE11" s="32"/>
      <c r="AF11" s="32"/>
      <c r="AG11" s="32">
        <f t="shared" ref="AG11:AG30" si="7">K11+(H11+I11)*2*0.04+O11+(H11-4+I11-0.3)*0.06+S11</f>
        <v>16650.301</v>
      </c>
      <c r="AH11" s="32">
        <f>H11*0.1</f>
        <v>74</v>
      </c>
      <c r="AI11" s="32">
        <f>AH11*0.5*1.1</f>
        <v>40.7</v>
      </c>
      <c r="AJ11" s="32">
        <f t="shared" ref="AJ11:AJ49" si="8">(H11+I11)*2</f>
        <v>1502.5</v>
      </c>
      <c r="AK11" s="32">
        <f t="shared" ref="AK11:AK28" si="9">(H11-4+I11-0.3)*2</f>
        <v>1493.9</v>
      </c>
      <c r="AL11" s="28">
        <f t="shared" ref="AL11:AL29" si="10">H11*0.2</f>
        <v>148</v>
      </c>
      <c r="AM11" s="28">
        <f>H11/15*6*0.15*2</f>
        <v>88.8</v>
      </c>
      <c r="AN11" s="28"/>
      <c r="AO11" s="28"/>
      <c r="AP11" s="14"/>
    </row>
    <row r="12" s="1" customFormat="1" ht="25.1" customHeight="1" spans="1:42">
      <c r="A12" s="13">
        <f t="shared" si="2"/>
        <v>6</v>
      </c>
      <c r="B12" s="19">
        <v>2101080</v>
      </c>
      <c r="C12" s="20" t="s">
        <v>115</v>
      </c>
      <c r="D12" s="19">
        <v>2101090</v>
      </c>
      <c r="E12" s="14" t="s">
        <v>45</v>
      </c>
      <c r="F12" s="21" t="s">
        <v>117</v>
      </c>
      <c r="G12" s="14" t="s">
        <v>119</v>
      </c>
      <c r="H12" s="14">
        <f t="shared" si="1"/>
        <v>10</v>
      </c>
      <c r="I12" s="14">
        <f>3.75*3</f>
        <v>11.25</v>
      </c>
      <c r="J12" s="14">
        <v>4</v>
      </c>
      <c r="K12" s="34">
        <f t="shared" si="3"/>
        <v>112.5</v>
      </c>
      <c r="L12" s="14"/>
      <c r="M12" s="14"/>
      <c r="N12" s="14">
        <v>6</v>
      </c>
      <c r="O12" s="32">
        <f t="shared" si="4"/>
        <v>65.7</v>
      </c>
      <c r="P12" s="32"/>
      <c r="Q12" s="32"/>
      <c r="R12" s="32"/>
      <c r="S12" s="32"/>
      <c r="T12" s="32"/>
      <c r="U12" s="14">
        <v>4</v>
      </c>
      <c r="V12" s="32">
        <f t="shared" si="5"/>
        <v>112.5</v>
      </c>
      <c r="W12" s="35"/>
      <c r="X12" s="32"/>
      <c r="Y12" s="14">
        <v>6</v>
      </c>
      <c r="Z12" s="32">
        <f t="shared" si="6"/>
        <v>65.7</v>
      </c>
      <c r="AA12" s="32"/>
      <c r="AB12" s="32"/>
      <c r="AC12" s="32"/>
      <c r="AD12" s="32"/>
      <c r="AE12" s="32"/>
      <c r="AF12" s="32"/>
      <c r="AG12" s="32">
        <f t="shared" si="7"/>
        <v>180.917</v>
      </c>
      <c r="AH12" s="32"/>
      <c r="AI12" s="32"/>
      <c r="AJ12" s="32">
        <f t="shared" si="8"/>
        <v>42.5</v>
      </c>
      <c r="AK12" s="32">
        <f t="shared" si="9"/>
        <v>33.9</v>
      </c>
      <c r="AL12" s="28">
        <f t="shared" si="10"/>
        <v>2</v>
      </c>
      <c r="AM12" s="28">
        <f>H12/15*6*0.15*2</f>
        <v>1.2</v>
      </c>
      <c r="AN12" s="28"/>
      <c r="AO12" s="28"/>
      <c r="AP12" s="21" t="s">
        <v>120</v>
      </c>
    </row>
    <row r="13" s="1" customFormat="1" ht="25.1" customHeight="1" spans="1:42">
      <c r="A13" s="13">
        <f t="shared" si="2"/>
        <v>7</v>
      </c>
      <c r="B13" s="19">
        <v>2101090</v>
      </c>
      <c r="C13" s="20" t="s">
        <v>115</v>
      </c>
      <c r="D13" s="19">
        <v>2101485</v>
      </c>
      <c r="E13" s="14" t="s">
        <v>45</v>
      </c>
      <c r="F13" s="21" t="s">
        <v>117</v>
      </c>
      <c r="G13" s="14" t="s">
        <v>118</v>
      </c>
      <c r="H13" s="14">
        <f t="shared" si="1"/>
        <v>395</v>
      </c>
      <c r="I13" s="14">
        <f>3.75*3</f>
        <v>11.25</v>
      </c>
      <c r="J13" s="14">
        <v>4</v>
      </c>
      <c r="K13" s="34">
        <f t="shared" si="3"/>
        <v>4443.75</v>
      </c>
      <c r="L13" s="14"/>
      <c r="M13" s="14"/>
      <c r="N13" s="14">
        <v>6</v>
      </c>
      <c r="O13" s="32">
        <f t="shared" si="4"/>
        <v>4281.45</v>
      </c>
      <c r="P13" s="32">
        <v>8</v>
      </c>
      <c r="Q13" s="32">
        <f>O13*0.2</f>
        <v>856.29</v>
      </c>
      <c r="R13" s="32">
        <v>10</v>
      </c>
      <c r="S13" s="32">
        <f>Q13*0.1</f>
        <v>85.629</v>
      </c>
      <c r="T13" s="32"/>
      <c r="U13" s="14">
        <v>4</v>
      </c>
      <c r="V13" s="32">
        <f t="shared" si="5"/>
        <v>4443.75</v>
      </c>
      <c r="W13" s="35"/>
      <c r="X13" s="32"/>
      <c r="Y13" s="14">
        <v>6</v>
      </c>
      <c r="Z13" s="32">
        <f t="shared" si="6"/>
        <v>4281.45</v>
      </c>
      <c r="AA13" s="32">
        <v>8</v>
      </c>
      <c r="AB13" s="32">
        <f>Q13</f>
        <v>856.29</v>
      </c>
      <c r="AC13" s="32">
        <v>10</v>
      </c>
      <c r="AD13" s="32">
        <f>S13</f>
        <v>85.629</v>
      </c>
      <c r="AE13" s="32"/>
      <c r="AF13" s="32"/>
      <c r="AG13" s="32">
        <f t="shared" si="7"/>
        <v>8867.446</v>
      </c>
      <c r="AH13" s="32">
        <f>H13*0.1</f>
        <v>39.5</v>
      </c>
      <c r="AI13" s="32">
        <f>AH13*0.5*1.1</f>
        <v>21.725</v>
      </c>
      <c r="AJ13" s="32">
        <f t="shared" si="8"/>
        <v>812.5</v>
      </c>
      <c r="AK13" s="32">
        <f t="shared" si="9"/>
        <v>803.9</v>
      </c>
      <c r="AL13" s="28">
        <f t="shared" si="10"/>
        <v>79</v>
      </c>
      <c r="AM13" s="28">
        <f>H13/15*6*0.15*2</f>
        <v>47.4</v>
      </c>
      <c r="AN13" s="28"/>
      <c r="AO13" s="28"/>
      <c r="AP13" s="14"/>
    </row>
    <row r="14" s="1" customFormat="1" ht="25.1" customHeight="1" spans="1:42">
      <c r="A14" s="13">
        <f t="shared" si="2"/>
        <v>8</v>
      </c>
      <c r="B14" s="19">
        <v>2101485</v>
      </c>
      <c r="C14" s="20" t="s">
        <v>115</v>
      </c>
      <c r="D14" s="19">
        <v>2101505</v>
      </c>
      <c r="E14" s="14" t="s">
        <v>45</v>
      </c>
      <c r="F14" s="21" t="s">
        <v>117</v>
      </c>
      <c r="G14" s="14" t="s">
        <v>119</v>
      </c>
      <c r="H14" s="14">
        <f t="shared" si="1"/>
        <v>20</v>
      </c>
      <c r="I14" s="14">
        <f>3.75*3</f>
        <v>11.25</v>
      </c>
      <c r="J14" s="14">
        <v>4</v>
      </c>
      <c r="K14" s="34">
        <f t="shared" si="3"/>
        <v>225</v>
      </c>
      <c r="L14" s="14"/>
      <c r="M14" s="14"/>
      <c r="N14" s="14">
        <v>6</v>
      </c>
      <c r="O14" s="32">
        <f t="shared" si="4"/>
        <v>175.2</v>
      </c>
      <c r="P14" s="32"/>
      <c r="Q14" s="32"/>
      <c r="R14" s="32"/>
      <c r="S14" s="32"/>
      <c r="T14" s="32"/>
      <c r="U14" s="14">
        <v>4</v>
      </c>
      <c r="V14" s="32">
        <f t="shared" si="5"/>
        <v>225</v>
      </c>
      <c r="W14" s="35"/>
      <c r="X14" s="32"/>
      <c r="Y14" s="14">
        <v>6</v>
      </c>
      <c r="Z14" s="32">
        <f t="shared" si="6"/>
        <v>175.2</v>
      </c>
      <c r="AA14" s="32"/>
      <c r="AB14" s="32"/>
      <c r="AC14" s="32"/>
      <c r="AD14" s="32"/>
      <c r="AE14" s="32"/>
      <c r="AF14" s="32"/>
      <c r="AG14" s="32">
        <f t="shared" si="7"/>
        <v>404.317</v>
      </c>
      <c r="AH14" s="32"/>
      <c r="AI14" s="32"/>
      <c r="AJ14" s="32">
        <f t="shared" si="8"/>
        <v>62.5</v>
      </c>
      <c r="AK14" s="32">
        <f t="shared" si="9"/>
        <v>53.9</v>
      </c>
      <c r="AL14" s="28">
        <f t="shared" si="10"/>
        <v>4</v>
      </c>
      <c r="AM14" s="28">
        <f>H14/15*6*0.15*2</f>
        <v>2.4</v>
      </c>
      <c r="AN14" s="28"/>
      <c r="AO14" s="28"/>
      <c r="AP14" s="21" t="s">
        <v>121</v>
      </c>
    </row>
    <row r="15" s="1" customFormat="1" ht="25.1" customHeight="1" spans="1:42">
      <c r="A15" s="13">
        <f t="shared" si="2"/>
        <v>9</v>
      </c>
      <c r="B15" s="19">
        <v>2101505</v>
      </c>
      <c r="C15" s="20" t="s">
        <v>115</v>
      </c>
      <c r="D15" s="19">
        <v>2101600</v>
      </c>
      <c r="E15" s="14" t="s">
        <v>45</v>
      </c>
      <c r="F15" s="21" t="s">
        <v>117</v>
      </c>
      <c r="G15" s="14" t="s">
        <v>118</v>
      </c>
      <c r="H15" s="14">
        <f t="shared" si="1"/>
        <v>95</v>
      </c>
      <c r="I15" s="14">
        <f>3.75*3</f>
        <v>11.25</v>
      </c>
      <c r="J15" s="14">
        <v>4</v>
      </c>
      <c r="K15" s="34">
        <f t="shared" si="3"/>
        <v>1068.75</v>
      </c>
      <c r="L15" s="14"/>
      <c r="M15" s="14"/>
      <c r="N15" s="14">
        <v>6</v>
      </c>
      <c r="O15" s="32">
        <f t="shared" si="4"/>
        <v>996.45</v>
      </c>
      <c r="P15" s="32">
        <v>8</v>
      </c>
      <c r="Q15" s="32">
        <f>O15*0.2</f>
        <v>199.29</v>
      </c>
      <c r="R15" s="32">
        <v>10</v>
      </c>
      <c r="S15" s="32">
        <f>Q15*0.1</f>
        <v>19.929</v>
      </c>
      <c r="T15" s="32"/>
      <c r="U15" s="14">
        <v>4</v>
      </c>
      <c r="V15" s="32">
        <f t="shared" si="5"/>
        <v>1068.75</v>
      </c>
      <c r="W15" s="35"/>
      <c r="X15" s="32"/>
      <c r="Y15" s="14">
        <v>6</v>
      </c>
      <c r="Z15" s="32">
        <f t="shared" si="6"/>
        <v>996.45</v>
      </c>
      <c r="AA15" s="32">
        <v>8</v>
      </c>
      <c r="AB15" s="32">
        <f>Q15</f>
        <v>199.29</v>
      </c>
      <c r="AC15" s="32">
        <v>10</v>
      </c>
      <c r="AD15" s="32">
        <f>S15</f>
        <v>19.929</v>
      </c>
      <c r="AE15" s="32"/>
      <c r="AF15" s="32"/>
      <c r="AG15" s="32">
        <f t="shared" si="7"/>
        <v>2099.746</v>
      </c>
      <c r="AH15" s="32">
        <f>H15*0.1</f>
        <v>9.5</v>
      </c>
      <c r="AI15" s="32">
        <f>AH15*0.5*1.1</f>
        <v>5.225</v>
      </c>
      <c r="AJ15" s="32">
        <f t="shared" si="8"/>
        <v>212.5</v>
      </c>
      <c r="AK15" s="32">
        <f t="shared" si="9"/>
        <v>203.9</v>
      </c>
      <c r="AL15" s="28">
        <f t="shared" si="10"/>
        <v>19</v>
      </c>
      <c r="AM15" s="28">
        <f>H15/15*6*0.15*2</f>
        <v>11.4</v>
      </c>
      <c r="AN15" s="28"/>
      <c r="AO15" s="28"/>
      <c r="AP15" s="14"/>
    </row>
    <row r="16" s="1" customFormat="1" ht="19.95" customHeight="1" spans="1:42">
      <c r="A16" s="13">
        <f t="shared" si="2"/>
        <v>10</v>
      </c>
      <c r="B16" s="19">
        <v>2101600</v>
      </c>
      <c r="C16" s="20" t="s">
        <v>115</v>
      </c>
      <c r="D16" s="19">
        <v>2102120</v>
      </c>
      <c r="E16" s="14" t="s">
        <v>45</v>
      </c>
      <c r="F16" s="21" t="s">
        <v>122</v>
      </c>
      <c r="G16" s="14" t="s">
        <v>118</v>
      </c>
      <c r="H16" s="14">
        <f t="shared" si="1"/>
        <v>520</v>
      </c>
      <c r="I16" s="14">
        <v>7.5</v>
      </c>
      <c r="J16" s="14">
        <v>4</v>
      </c>
      <c r="K16" s="34">
        <f t="shared" si="3"/>
        <v>3900</v>
      </c>
      <c r="L16" s="14"/>
      <c r="M16" s="14"/>
      <c r="N16" s="14">
        <v>6</v>
      </c>
      <c r="O16" s="32">
        <f t="shared" si="4"/>
        <v>3715.2</v>
      </c>
      <c r="P16" s="32">
        <v>8</v>
      </c>
      <c r="Q16" s="32">
        <f>O16*0.2</f>
        <v>743.04</v>
      </c>
      <c r="R16" s="32">
        <v>10</v>
      </c>
      <c r="S16" s="32">
        <f>Q16*0.1</f>
        <v>74.304</v>
      </c>
      <c r="T16" s="32"/>
      <c r="U16" s="14">
        <v>4</v>
      </c>
      <c r="V16" s="32">
        <f t="shared" si="5"/>
        <v>3900</v>
      </c>
      <c r="W16" s="35"/>
      <c r="X16" s="32"/>
      <c r="Y16" s="14">
        <v>6</v>
      </c>
      <c r="Z16" s="32">
        <f t="shared" si="6"/>
        <v>3715.2</v>
      </c>
      <c r="AA16" s="32">
        <v>8</v>
      </c>
      <c r="AB16" s="32">
        <f>Q16</f>
        <v>743.04</v>
      </c>
      <c r="AC16" s="32">
        <v>10</v>
      </c>
      <c r="AD16" s="32">
        <f>S16</f>
        <v>74.304</v>
      </c>
      <c r="AE16" s="32"/>
      <c r="AF16" s="32"/>
      <c r="AG16" s="32">
        <f t="shared" si="7"/>
        <v>7763.096</v>
      </c>
      <c r="AH16" s="32">
        <f>H16*0.1</f>
        <v>52</v>
      </c>
      <c r="AI16" s="32">
        <f>AH16*0.5*1.1</f>
        <v>28.6</v>
      </c>
      <c r="AJ16" s="32">
        <f t="shared" si="8"/>
        <v>1055</v>
      </c>
      <c r="AK16" s="32">
        <f t="shared" si="9"/>
        <v>1046.4</v>
      </c>
      <c r="AL16" s="28">
        <f t="shared" si="10"/>
        <v>104</v>
      </c>
      <c r="AM16" s="28">
        <f t="shared" ref="AM16:AM49" si="11">H16/15*6*0.15</f>
        <v>31.2</v>
      </c>
      <c r="AN16" s="28"/>
      <c r="AO16" s="28"/>
      <c r="AP16" s="14"/>
    </row>
    <row r="17" s="1" customFormat="1" ht="19.95" customHeight="1" spans="1:42">
      <c r="A17" s="13">
        <f t="shared" si="2"/>
        <v>11</v>
      </c>
      <c r="B17" s="19">
        <v>2102120</v>
      </c>
      <c r="C17" s="20" t="s">
        <v>115</v>
      </c>
      <c r="D17" s="19">
        <v>2102856</v>
      </c>
      <c r="E17" s="14" t="s">
        <v>45</v>
      </c>
      <c r="F17" s="14" t="s">
        <v>123</v>
      </c>
      <c r="G17" s="14" t="s">
        <v>118</v>
      </c>
      <c r="H17" s="14">
        <f t="shared" si="1"/>
        <v>736</v>
      </c>
      <c r="I17" s="14">
        <v>7.5</v>
      </c>
      <c r="J17" s="14">
        <v>4</v>
      </c>
      <c r="K17" s="34">
        <f t="shared" si="3"/>
        <v>5520</v>
      </c>
      <c r="L17" s="14"/>
      <c r="M17" s="14"/>
      <c r="N17" s="14">
        <v>6</v>
      </c>
      <c r="O17" s="32">
        <f t="shared" si="4"/>
        <v>5270.4</v>
      </c>
      <c r="P17" s="32">
        <v>8</v>
      </c>
      <c r="Q17" s="32">
        <f>O17*0.2</f>
        <v>1054.08</v>
      </c>
      <c r="R17" s="32">
        <v>10</v>
      </c>
      <c r="S17" s="32">
        <f>Q17*0.1</f>
        <v>105.408</v>
      </c>
      <c r="T17" s="32"/>
      <c r="U17" s="14">
        <v>4</v>
      </c>
      <c r="V17" s="32">
        <f t="shared" si="5"/>
        <v>5520</v>
      </c>
      <c r="W17" s="35"/>
      <c r="X17" s="32"/>
      <c r="Y17" s="14">
        <v>6</v>
      </c>
      <c r="Z17" s="32">
        <f t="shared" si="6"/>
        <v>5270.4</v>
      </c>
      <c r="AA17" s="32">
        <v>8</v>
      </c>
      <c r="AB17" s="32">
        <f>Q17</f>
        <v>1054.08</v>
      </c>
      <c r="AC17" s="32">
        <v>10</v>
      </c>
      <c r="AD17" s="32">
        <f>S17</f>
        <v>105.408</v>
      </c>
      <c r="AE17" s="32"/>
      <c r="AF17" s="32"/>
      <c r="AG17" s="32">
        <f t="shared" si="7"/>
        <v>10999.64</v>
      </c>
      <c r="AH17" s="32">
        <f>H17*0.1</f>
        <v>73.6</v>
      </c>
      <c r="AI17" s="32">
        <f>AH17*0.5*1.1</f>
        <v>40.48</v>
      </c>
      <c r="AJ17" s="32">
        <f t="shared" si="8"/>
        <v>1487</v>
      </c>
      <c r="AK17" s="32">
        <f t="shared" si="9"/>
        <v>1478.4</v>
      </c>
      <c r="AL17" s="28">
        <f t="shared" si="10"/>
        <v>147.2</v>
      </c>
      <c r="AM17" s="28">
        <f t="shared" si="11"/>
        <v>44.16</v>
      </c>
      <c r="AN17" s="28"/>
      <c r="AO17" s="28"/>
      <c r="AP17" s="14"/>
    </row>
    <row r="18" s="1" customFormat="1" ht="19.95" customHeight="1" spans="1:42">
      <c r="A18" s="13">
        <f t="shared" si="2"/>
        <v>12</v>
      </c>
      <c r="B18" s="19">
        <v>2102856</v>
      </c>
      <c r="C18" s="20" t="s">
        <v>115</v>
      </c>
      <c r="D18" s="19">
        <v>2102872</v>
      </c>
      <c r="E18" s="14" t="s">
        <v>45</v>
      </c>
      <c r="F18" s="14" t="s">
        <v>123</v>
      </c>
      <c r="G18" s="14" t="s">
        <v>119</v>
      </c>
      <c r="H18" s="14">
        <f t="shared" si="1"/>
        <v>16</v>
      </c>
      <c r="I18" s="14">
        <v>7.5</v>
      </c>
      <c r="J18" s="14">
        <v>4</v>
      </c>
      <c r="K18" s="34">
        <f t="shared" si="3"/>
        <v>120</v>
      </c>
      <c r="L18" s="14"/>
      <c r="M18" s="14"/>
      <c r="N18" s="14">
        <v>6</v>
      </c>
      <c r="O18" s="32">
        <f t="shared" si="4"/>
        <v>86.4</v>
      </c>
      <c r="P18" s="32"/>
      <c r="Q18" s="32"/>
      <c r="R18" s="32"/>
      <c r="S18" s="32"/>
      <c r="T18" s="32"/>
      <c r="U18" s="14">
        <v>4</v>
      </c>
      <c r="V18" s="32">
        <f t="shared" si="5"/>
        <v>120</v>
      </c>
      <c r="W18" s="35"/>
      <c r="X18" s="32"/>
      <c r="Y18" s="14">
        <v>6</v>
      </c>
      <c r="Z18" s="32">
        <f t="shared" si="6"/>
        <v>86.4</v>
      </c>
      <c r="AA18" s="32"/>
      <c r="AB18" s="32"/>
      <c r="AC18" s="32"/>
      <c r="AD18" s="32"/>
      <c r="AE18" s="32"/>
      <c r="AF18" s="32"/>
      <c r="AG18" s="32">
        <f t="shared" si="7"/>
        <v>209.432</v>
      </c>
      <c r="AH18" s="32"/>
      <c r="AI18" s="32"/>
      <c r="AJ18" s="32">
        <f t="shared" si="8"/>
        <v>47</v>
      </c>
      <c r="AK18" s="32">
        <f t="shared" si="9"/>
        <v>38.4</v>
      </c>
      <c r="AL18" s="28">
        <f t="shared" si="10"/>
        <v>3.2</v>
      </c>
      <c r="AM18" s="28">
        <f t="shared" si="11"/>
        <v>0.96</v>
      </c>
      <c r="AN18" s="28"/>
      <c r="AO18" s="28"/>
      <c r="AP18" s="21" t="s">
        <v>124</v>
      </c>
    </row>
    <row r="19" s="1" customFormat="1" ht="19.95" customHeight="1" spans="1:42">
      <c r="A19" s="13">
        <f t="shared" si="2"/>
        <v>13</v>
      </c>
      <c r="B19" s="19">
        <v>2102872</v>
      </c>
      <c r="C19" s="20" t="s">
        <v>115</v>
      </c>
      <c r="D19" s="19">
        <v>2103695</v>
      </c>
      <c r="E19" s="14" t="s">
        <v>45</v>
      </c>
      <c r="F19" s="14" t="s">
        <v>123</v>
      </c>
      <c r="G19" s="14" t="s">
        <v>118</v>
      </c>
      <c r="H19" s="14">
        <f t="shared" si="1"/>
        <v>823</v>
      </c>
      <c r="I19" s="14">
        <v>7.5</v>
      </c>
      <c r="J19" s="14">
        <v>4</v>
      </c>
      <c r="K19" s="34">
        <f t="shared" si="3"/>
        <v>6172.5</v>
      </c>
      <c r="L19" s="14"/>
      <c r="M19" s="14"/>
      <c r="N19" s="14">
        <v>6</v>
      </c>
      <c r="O19" s="32">
        <f t="shared" si="4"/>
        <v>5896.8</v>
      </c>
      <c r="P19" s="32">
        <v>8</v>
      </c>
      <c r="Q19" s="32">
        <f>O19*0.2</f>
        <v>1179.36</v>
      </c>
      <c r="R19" s="32">
        <v>10</v>
      </c>
      <c r="S19" s="32">
        <f>Q19*0.1</f>
        <v>117.936</v>
      </c>
      <c r="T19" s="32"/>
      <c r="U19" s="14">
        <v>4</v>
      </c>
      <c r="V19" s="32">
        <f t="shared" si="5"/>
        <v>6172.5</v>
      </c>
      <c r="W19" s="35"/>
      <c r="X19" s="32"/>
      <c r="Y19" s="14">
        <v>6</v>
      </c>
      <c r="Z19" s="32">
        <f t="shared" si="6"/>
        <v>5896.8</v>
      </c>
      <c r="AA19" s="32">
        <v>8</v>
      </c>
      <c r="AB19" s="32">
        <f>Q19</f>
        <v>1179.36</v>
      </c>
      <c r="AC19" s="32">
        <v>10</v>
      </c>
      <c r="AD19" s="32">
        <f>S19</f>
        <v>117.936</v>
      </c>
      <c r="AE19" s="32"/>
      <c r="AF19" s="32"/>
      <c r="AG19" s="32">
        <f t="shared" si="7"/>
        <v>12303.248</v>
      </c>
      <c r="AH19" s="32">
        <f>H19*0.1</f>
        <v>82.3</v>
      </c>
      <c r="AI19" s="32">
        <f>AH19*0.5*1.1</f>
        <v>45.265</v>
      </c>
      <c r="AJ19" s="32">
        <f t="shared" si="8"/>
        <v>1661</v>
      </c>
      <c r="AK19" s="32">
        <f t="shared" si="9"/>
        <v>1652.4</v>
      </c>
      <c r="AL19" s="28">
        <f t="shared" si="10"/>
        <v>164.6</v>
      </c>
      <c r="AM19" s="28">
        <f t="shared" si="11"/>
        <v>49.38</v>
      </c>
      <c r="AN19" s="28"/>
      <c r="AO19" s="28"/>
      <c r="AP19" s="14"/>
    </row>
    <row r="20" s="1" customFormat="1" ht="19.95" customHeight="1" spans="1:42">
      <c r="A20" s="13">
        <f t="shared" si="2"/>
        <v>14</v>
      </c>
      <c r="B20" s="19">
        <v>2103695</v>
      </c>
      <c r="C20" s="20" t="s">
        <v>115</v>
      </c>
      <c r="D20" s="19">
        <v>2103705</v>
      </c>
      <c r="E20" s="14" t="s">
        <v>45</v>
      </c>
      <c r="F20" s="14" t="s">
        <v>123</v>
      </c>
      <c r="G20" s="14" t="s">
        <v>119</v>
      </c>
      <c r="H20" s="14">
        <f t="shared" si="1"/>
        <v>10</v>
      </c>
      <c r="I20" s="14">
        <v>7.5</v>
      </c>
      <c r="J20" s="14">
        <v>4</v>
      </c>
      <c r="K20" s="34">
        <f t="shared" si="3"/>
        <v>75</v>
      </c>
      <c r="L20" s="14"/>
      <c r="M20" s="14"/>
      <c r="N20" s="14">
        <v>6</v>
      </c>
      <c r="O20" s="32">
        <f t="shared" si="4"/>
        <v>43.2</v>
      </c>
      <c r="P20" s="32"/>
      <c r="Q20" s="32"/>
      <c r="R20" s="32"/>
      <c r="S20" s="32"/>
      <c r="T20" s="32"/>
      <c r="U20" s="14">
        <v>4</v>
      </c>
      <c r="V20" s="32">
        <f t="shared" si="5"/>
        <v>75</v>
      </c>
      <c r="W20" s="35"/>
      <c r="X20" s="32"/>
      <c r="Y20" s="14">
        <v>6</v>
      </c>
      <c r="Z20" s="32">
        <f t="shared" si="6"/>
        <v>43.2</v>
      </c>
      <c r="AA20" s="32"/>
      <c r="AB20" s="32"/>
      <c r="AC20" s="32"/>
      <c r="AD20" s="32"/>
      <c r="AE20" s="32"/>
      <c r="AF20" s="32"/>
      <c r="AG20" s="32">
        <f t="shared" si="7"/>
        <v>120.392</v>
      </c>
      <c r="AH20" s="32"/>
      <c r="AI20" s="32"/>
      <c r="AJ20" s="32">
        <f t="shared" si="8"/>
        <v>35</v>
      </c>
      <c r="AK20" s="32">
        <f t="shared" si="9"/>
        <v>26.4</v>
      </c>
      <c r="AL20" s="28">
        <f t="shared" si="10"/>
        <v>2</v>
      </c>
      <c r="AM20" s="28">
        <f t="shared" si="11"/>
        <v>0.6</v>
      </c>
      <c r="AN20" s="28"/>
      <c r="AO20" s="28"/>
      <c r="AP20" s="21" t="s">
        <v>125</v>
      </c>
    </row>
    <row r="21" s="1" customFormat="1" ht="19.95" customHeight="1" spans="1:42">
      <c r="A21" s="13">
        <f t="shared" si="2"/>
        <v>15</v>
      </c>
      <c r="B21" s="19">
        <v>2103705</v>
      </c>
      <c r="C21" s="20" t="s">
        <v>115</v>
      </c>
      <c r="D21" s="19">
        <v>2103750</v>
      </c>
      <c r="E21" s="14" t="s">
        <v>45</v>
      </c>
      <c r="F21" s="14" t="s">
        <v>123</v>
      </c>
      <c r="G21" s="14" t="s">
        <v>118</v>
      </c>
      <c r="H21" s="14">
        <f t="shared" si="1"/>
        <v>45</v>
      </c>
      <c r="I21" s="14">
        <v>7.5</v>
      </c>
      <c r="J21" s="14">
        <v>4</v>
      </c>
      <c r="K21" s="34">
        <f t="shared" si="3"/>
        <v>337.5</v>
      </c>
      <c r="L21" s="14"/>
      <c r="M21" s="14"/>
      <c r="N21" s="14">
        <v>6</v>
      </c>
      <c r="O21" s="32">
        <f t="shared" si="4"/>
        <v>295.2</v>
      </c>
      <c r="P21" s="32">
        <v>8</v>
      </c>
      <c r="Q21" s="32">
        <f>O21*0.2</f>
        <v>59.04</v>
      </c>
      <c r="R21" s="32">
        <v>10</v>
      </c>
      <c r="S21" s="32">
        <f>Q21*0.1</f>
        <v>5.904</v>
      </c>
      <c r="T21" s="32"/>
      <c r="U21" s="14">
        <v>4</v>
      </c>
      <c r="V21" s="32">
        <f t="shared" si="5"/>
        <v>337.5</v>
      </c>
      <c r="W21" s="35"/>
      <c r="X21" s="32"/>
      <c r="Y21" s="14">
        <v>6</v>
      </c>
      <c r="Z21" s="32">
        <f t="shared" si="6"/>
        <v>295.2</v>
      </c>
      <c r="AA21" s="32">
        <v>8</v>
      </c>
      <c r="AB21" s="32">
        <f>Q21</f>
        <v>59.04</v>
      </c>
      <c r="AC21" s="32">
        <v>10</v>
      </c>
      <c r="AD21" s="32">
        <f>S21</f>
        <v>5.904</v>
      </c>
      <c r="AE21" s="32"/>
      <c r="AF21" s="32"/>
      <c r="AG21" s="32">
        <f t="shared" si="7"/>
        <v>645.696</v>
      </c>
      <c r="AH21" s="32">
        <f>H21*0.1</f>
        <v>4.5</v>
      </c>
      <c r="AI21" s="32">
        <f>AH21*0.5*1.1</f>
        <v>2.475</v>
      </c>
      <c r="AJ21" s="32">
        <f t="shared" si="8"/>
        <v>105</v>
      </c>
      <c r="AK21" s="32">
        <f t="shared" si="9"/>
        <v>96.4</v>
      </c>
      <c r="AL21" s="28">
        <f t="shared" si="10"/>
        <v>9</v>
      </c>
      <c r="AM21" s="28">
        <f t="shared" si="11"/>
        <v>2.7</v>
      </c>
      <c r="AN21" s="28"/>
      <c r="AO21" s="28"/>
      <c r="AP21" s="14"/>
    </row>
    <row r="22" s="1" customFormat="1" ht="19.95" customHeight="1" spans="1:42">
      <c r="A22" s="13">
        <f t="shared" si="2"/>
        <v>16</v>
      </c>
      <c r="B22" s="19">
        <v>2103750</v>
      </c>
      <c r="C22" s="20" t="s">
        <v>115</v>
      </c>
      <c r="D22" s="19">
        <v>2103766</v>
      </c>
      <c r="E22" s="14" t="s">
        <v>45</v>
      </c>
      <c r="F22" s="14" t="s">
        <v>123</v>
      </c>
      <c r="G22" s="14" t="s">
        <v>119</v>
      </c>
      <c r="H22" s="14">
        <f t="shared" si="1"/>
        <v>16</v>
      </c>
      <c r="I22" s="14">
        <v>7.5</v>
      </c>
      <c r="J22" s="14">
        <v>4</v>
      </c>
      <c r="K22" s="34">
        <f t="shared" si="3"/>
        <v>120</v>
      </c>
      <c r="L22" s="14"/>
      <c r="M22" s="14"/>
      <c r="N22" s="14">
        <v>6</v>
      </c>
      <c r="O22" s="32">
        <f t="shared" si="4"/>
        <v>86.4</v>
      </c>
      <c r="P22" s="32"/>
      <c r="Q22" s="32"/>
      <c r="R22" s="32"/>
      <c r="S22" s="32"/>
      <c r="T22" s="32"/>
      <c r="U22" s="14">
        <v>4</v>
      </c>
      <c r="V22" s="32">
        <f t="shared" si="5"/>
        <v>120</v>
      </c>
      <c r="W22" s="35"/>
      <c r="X22" s="32"/>
      <c r="Y22" s="14">
        <v>6</v>
      </c>
      <c r="Z22" s="32">
        <f t="shared" si="6"/>
        <v>86.4</v>
      </c>
      <c r="AA22" s="32"/>
      <c r="AB22" s="32"/>
      <c r="AC22" s="32"/>
      <c r="AD22" s="32"/>
      <c r="AE22" s="32"/>
      <c r="AF22" s="32"/>
      <c r="AG22" s="32">
        <f t="shared" si="7"/>
        <v>209.432</v>
      </c>
      <c r="AH22" s="32"/>
      <c r="AI22" s="32"/>
      <c r="AJ22" s="32">
        <f t="shared" si="8"/>
        <v>47</v>
      </c>
      <c r="AK22" s="32">
        <f t="shared" si="9"/>
        <v>38.4</v>
      </c>
      <c r="AL22" s="28">
        <f t="shared" si="10"/>
        <v>3.2</v>
      </c>
      <c r="AM22" s="28">
        <f t="shared" si="11"/>
        <v>0.96</v>
      </c>
      <c r="AN22" s="28"/>
      <c r="AO22" s="28"/>
      <c r="AP22" s="21" t="s">
        <v>126</v>
      </c>
    </row>
    <row r="23" s="1" customFormat="1" ht="19.95" customHeight="1" spans="1:42">
      <c r="A23" s="13">
        <f t="shared" si="2"/>
        <v>17</v>
      </c>
      <c r="B23" s="19">
        <v>2103766</v>
      </c>
      <c r="C23" s="20" t="s">
        <v>115</v>
      </c>
      <c r="D23" s="19">
        <v>2104004</v>
      </c>
      <c r="E23" s="14" t="s">
        <v>45</v>
      </c>
      <c r="F23" s="14" t="s">
        <v>123</v>
      </c>
      <c r="G23" s="14" t="s">
        <v>118</v>
      </c>
      <c r="H23" s="14">
        <f t="shared" si="1"/>
        <v>238</v>
      </c>
      <c r="I23" s="14">
        <v>7.5</v>
      </c>
      <c r="J23" s="14">
        <v>4</v>
      </c>
      <c r="K23" s="34">
        <f t="shared" si="3"/>
        <v>1785</v>
      </c>
      <c r="L23" s="14"/>
      <c r="M23" s="14"/>
      <c r="N23" s="14">
        <v>6</v>
      </c>
      <c r="O23" s="32">
        <f t="shared" si="4"/>
        <v>1684.8</v>
      </c>
      <c r="P23" s="32">
        <v>8</v>
      </c>
      <c r="Q23" s="32">
        <f>O23*0.2</f>
        <v>336.96</v>
      </c>
      <c r="R23" s="32">
        <v>10</v>
      </c>
      <c r="S23" s="32">
        <f>Q23*0.1</f>
        <v>33.696</v>
      </c>
      <c r="T23" s="32"/>
      <c r="U23" s="14">
        <v>4</v>
      </c>
      <c r="V23" s="32">
        <f t="shared" si="5"/>
        <v>1785</v>
      </c>
      <c r="W23" s="35"/>
      <c r="X23" s="32"/>
      <c r="Y23" s="14">
        <v>6</v>
      </c>
      <c r="Z23" s="32">
        <f t="shared" si="6"/>
        <v>1684.8</v>
      </c>
      <c r="AA23" s="32">
        <v>8</v>
      </c>
      <c r="AB23" s="32">
        <f>Q23</f>
        <v>336.96</v>
      </c>
      <c r="AC23" s="32">
        <v>10</v>
      </c>
      <c r="AD23" s="32">
        <f>S23</f>
        <v>33.696</v>
      </c>
      <c r="AE23" s="32"/>
      <c r="AF23" s="32"/>
      <c r="AG23" s="32">
        <f t="shared" si="7"/>
        <v>3537.608</v>
      </c>
      <c r="AH23" s="32">
        <f>H23*0.1</f>
        <v>23.8</v>
      </c>
      <c r="AI23" s="32">
        <f>AH23*0.5*1.1</f>
        <v>13.09</v>
      </c>
      <c r="AJ23" s="32">
        <f t="shared" si="8"/>
        <v>491</v>
      </c>
      <c r="AK23" s="32">
        <f t="shared" si="9"/>
        <v>482.4</v>
      </c>
      <c r="AL23" s="28">
        <f t="shared" si="10"/>
        <v>47.6</v>
      </c>
      <c r="AM23" s="28">
        <f t="shared" si="11"/>
        <v>14.28</v>
      </c>
      <c r="AN23" s="28"/>
      <c r="AO23" s="28"/>
      <c r="AP23" s="14"/>
    </row>
    <row r="24" s="1" customFormat="1" ht="25.1" customHeight="1" spans="1:42">
      <c r="A24" s="13">
        <f t="shared" si="2"/>
        <v>18</v>
      </c>
      <c r="B24" s="19">
        <v>2104004</v>
      </c>
      <c r="C24" s="20" t="s">
        <v>115</v>
      </c>
      <c r="D24" s="19">
        <v>2104020</v>
      </c>
      <c r="E24" s="14" t="s">
        <v>45</v>
      </c>
      <c r="F24" s="14" t="s">
        <v>123</v>
      </c>
      <c r="G24" s="14" t="s">
        <v>119</v>
      </c>
      <c r="H24" s="14">
        <f t="shared" si="1"/>
        <v>16</v>
      </c>
      <c r="I24" s="14">
        <v>7.5</v>
      </c>
      <c r="J24" s="14">
        <v>4</v>
      </c>
      <c r="K24" s="34">
        <f t="shared" si="3"/>
        <v>120</v>
      </c>
      <c r="L24" s="14"/>
      <c r="M24" s="14"/>
      <c r="N24" s="14">
        <v>6</v>
      </c>
      <c r="O24" s="32">
        <f t="shared" si="4"/>
        <v>86.4</v>
      </c>
      <c r="P24" s="32"/>
      <c r="Q24" s="32"/>
      <c r="R24" s="32"/>
      <c r="S24" s="32"/>
      <c r="T24" s="32"/>
      <c r="U24" s="14">
        <v>4</v>
      </c>
      <c r="V24" s="32">
        <f t="shared" si="5"/>
        <v>120</v>
      </c>
      <c r="W24" s="35"/>
      <c r="X24" s="32"/>
      <c r="Y24" s="14">
        <v>6</v>
      </c>
      <c r="Z24" s="32">
        <f t="shared" si="6"/>
        <v>86.4</v>
      </c>
      <c r="AA24" s="32"/>
      <c r="AB24" s="32"/>
      <c r="AC24" s="32"/>
      <c r="AD24" s="32"/>
      <c r="AE24" s="32"/>
      <c r="AF24" s="32"/>
      <c r="AG24" s="32">
        <f t="shared" si="7"/>
        <v>209.432</v>
      </c>
      <c r="AH24" s="32"/>
      <c r="AI24" s="32"/>
      <c r="AJ24" s="32">
        <f t="shared" si="8"/>
        <v>47</v>
      </c>
      <c r="AK24" s="32">
        <f t="shared" si="9"/>
        <v>38.4</v>
      </c>
      <c r="AL24" s="28">
        <f t="shared" si="10"/>
        <v>3.2</v>
      </c>
      <c r="AM24" s="28">
        <f t="shared" si="11"/>
        <v>0.96</v>
      </c>
      <c r="AN24" s="28"/>
      <c r="AO24" s="28"/>
      <c r="AP24" s="21" t="s">
        <v>127</v>
      </c>
    </row>
    <row r="25" s="1" customFormat="1" ht="19.95" customHeight="1" spans="1:42">
      <c r="A25" s="13">
        <f t="shared" si="2"/>
        <v>19</v>
      </c>
      <c r="B25" s="19">
        <v>2104020</v>
      </c>
      <c r="C25" s="20" t="s">
        <v>115</v>
      </c>
      <c r="D25" s="19">
        <v>2104500</v>
      </c>
      <c r="E25" s="14" t="s">
        <v>45</v>
      </c>
      <c r="F25" s="14" t="s">
        <v>123</v>
      </c>
      <c r="G25" s="14" t="s">
        <v>118</v>
      </c>
      <c r="H25" s="14">
        <f t="shared" si="1"/>
        <v>480</v>
      </c>
      <c r="I25" s="14">
        <v>7.5</v>
      </c>
      <c r="J25" s="14">
        <v>4</v>
      </c>
      <c r="K25" s="34">
        <f t="shared" si="3"/>
        <v>3600</v>
      </c>
      <c r="L25" s="14"/>
      <c r="M25" s="14"/>
      <c r="N25" s="14">
        <v>6</v>
      </c>
      <c r="O25" s="32">
        <f t="shared" si="4"/>
        <v>3427.2</v>
      </c>
      <c r="P25" s="32">
        <v>8</v>
      </c>
      <c r="Q25" s="32">
        <f>O25*0.2</f>
        <v>685.44</v>
      </c>
      <c r="R25" s="32">
        <v>10</v>
      </c>
      <c r="S25" s="32">
        <f>Q25*0.1</f>
        <v>68.544</v>
      </c>
      <c r="T25" s="32"/>
      <c r="U25" s="14">
        <v>4</v>
      </c>
      <c r="V25" s="32">
        <f t="shared" si="5"/>
        <v>3600</v>
      </c>
      <c r="W25" s="35"/>
      <c r="X25" s="32"/>
      <c r="Y25" s="14">
        <v>6</v>
      </c>
      <c r="Z25" s="32">
        <f t="shared" si="6"/>
        <v>3427.2</v>
      </c>
      <c r="AA25" s="32">
        <v>8</v>
      </c>
      <c r="AB25" s="32">
        <f>Q25</f>
        <v>685.44</v>
      </c>
      <c r="AC25" s="32">
        <v>10</v>
      </c>
      <c r="AD25" s="32">
        <f t="shared" ref="AD25:AD30" si="12">S25</f>
        <v>68.544</v>
      </c>
      <c r="AE25" s="32"/>
      <c r="AF25" s="32"/>
      <c r="AG25" s="32">
        <f t="shared" si="7"/>
        <v>7163.736</v>
      </c>
      <c r="AH25" s="32">
        <f t="shared" ref="AH25:AH30" si="13">H25*0.1</f>
        <v>48</v>
      </c>
      <c r="AI25" s="32">
        <f t="shared" ref="AI25:AI32" si="14">AH25*0.5*1.1</f>
        <v>26.4</v>
      </c>
      <c r="AJ25" s="32">
        <f t="shared" si="8"/>
        <v>975</v>
      </c>
      <c r="AK25" s="32">
        <f t="shared" si="9"/>
        <v>966.4</v>
      </c>
      <c r="AL25" s="28">
        <f t="shared" si="10"/>
        <v>96</v>
      </c>
      <c r="AM25" s="28">
        <f t="shared" si="11"/>
        <v>28.8</v>
      </c>
      <c r="AN25" s="28"/>
      <c r="AO25" s="28"/>
      <c r="AP25" s="14"/>
    </row>
    <row r="26" s="1" customFormat="1" ht="19.95" customHeight="1" spans="1:42">
      <c r="A26" s="13">
        <f t="shared" si="2"/>
        <v>20</v>
      </c>
      <c r="B26" s="19">
        <v>2109700</v>
      </c>
      <c r="C26" s="20" t="s">
        <v>115</v>
      </c>
      <c r="D26" s="19">
        <v>2110100</v>
      </c>
      <c r="E26" s="14" t="s">
        <v>45</v>
      </c>
      <c r="F26" s="21" t="s">
        <v>128</v>
      </c>
      <c r="G26" s="14" t="s">
        <v>129</v>
      </c>
      <c r="H26" s="14">
        <f t="shared" si="1"/>
        <v>400</v>
      </c>
      <c r="I26" s="14">
        <v>7.5</v>
      </c>
      <c r="J26" s="14">
        <v>4</v>
      </c>
      <c r="K26" s="34">
        <f t="shared" si="3"/>
        <v>3000</v>
      </c>
      <c r="L26" s="14">
        <v>4</v>
      </c>
      <c r="M26" s="14">
        <f>(H26-4)*(I26-0.3)</f>
        <v>2851.2</v>
      </c>
      <c r="N26" s="14"/>
      <c r="O26" s="32"/>
      <c r="P26" s="32"/>
      <c r="Q26" s="32"/>
      <c r="R26" s="32">
        <v>5</v>
      </c>
      <c r="S26" s="32">
        <f>M26*0.05</f>
        <v>142.56</v>
      </c>
      <c r="T26" s="32"/>
      <c r="U26" s="14">
        <v>4</v>
      </c>
      <c r="V26" s="32">
        <f t="shared" si="5"/>
        <v>3000</v>
      </c>
      <c r="W26" s="32">
        <v>4</v>
      </c>
      <c r="X26" s="32">
        <f>M26</f>
        <v>2851.2</v>
      </c>
      <c r="Y26" s="14"/>
      <c r="Z26" s="32"/>
      <c r="AA26" s="32"/>
      <c r="AB26" s="32"/>
      <c r="AC26" s="32">
        <f>R26</f>
        <v>5</v>
      </c>
      <c r="AD26" s="32">
        <f t="shared" si="12"/>
        <v>142.56</v>
      </c>
      <c r="AE26" s="32"/>
      <c r="AF26" s="32"/>
      <c r="AG26" s="32">
        <f t="shared" si="7"/>
        <v>3199.352</v>
      </c>
      <c r="AH26" s="32">
        <f t="shared" si="13"/>
        <v>40</v>
      </c>
      <c r="AI26" s="32">
        <f t="shared" si="14"/>
        <v>22</v>
      </c>
      <c r="AJ26" s="32">
        <f t="shared" si="8"/>
        <v>815</v>
      </c>
      <c r="AK26" s="32">
        <f t="shared" si="9"/>
        <v>806.4</v>
      </c>
      <c r="AL26" s="28">
        <f t="shared" si="10"/>
        <v>80</v>
      </c>
      <c r="AM26" s="28">
        <f t="shared" si="11"/>
        <v>24</v>
      </c>
      <c r="AN26" s="28"/>
      <c r="AO26" s="28"/>
      <c r="AP26" s="14"/>
    </row>
    <row r="27" s="1" customFormat="1" ht="19.95" customHeight="1" spans="1:42">
      <c r="A27" s="13">
        <f t="shared" si="2"/>
        <v>21</v>
      </c>
      <c r="B27" s="19">
        <v>2167500</v>
      </c>
      <c r="C27" s="20" t="s">
        <v>115</v>
      </c>
      <c r="D27" s="19">
        <v>2167970</v>
      </c>
      <c r="E27" s="14" t="s">
        <v>45</v>
      </c>
      <c r="F27" s="21" t="s">
        <v>128</v>
      </c>
      <c r="G27" s="14" t="s">
        <v>129</v>
      </c>
      <c r="H27" s="14">
        <f t="shared" si="1"/>
        <v>470</v>
      </c>
      <c r="I27" s="14">
        <v>7.5</v>
      </c>
      <c r="J27" s="14">
        <v>4</v>
      </c>
      <c r="K27" s="34">
        <f t="shared" si="3"/>
        <v>3525</v>
      </c>
      <c r="L27" s="14">
        <v>4</v>
      </c>
      <c r="M27" s="14">
        <f>(H27-4)*(I27-0.3)</f>
        <v>3355.2</v>
      </c>
      <c r="N27" s="14"/>
      <c r="O27" s="32"/>
      <c r="P27" s="32"/>
      <c r="Q27" s="32"/>
      <c r="R27" s="32">
        <v>5</v>
      </c>
      <c r="S27" s="32">
        <f>M27*0.05</f>
        <v>167.76</v>
      </c>
      <c r="T27" s="32"/>
      <c r="U27" s="14">
        <v>4</v>
      </c>
      <c r="V27" s="32">
        <f t="shared" si="5"/>
        <v>3525</v>
      </c>
      <c r="W27" s="32">
        <v>4</v>
      </c>
      <c r="X27" s="32">
        <f>M27</f>
        <v>3355.2</v>
      </c>
      <c r="Y27" s="14"/>
      <c r="Z27" s="32"/>
      <c r="AA27" s="32"/>
      <c r="AB27" s="32"/>
      <c r="AC27" s="32">
        <f>R27</f>
        <v>5</v>
      </c>
      <c r="AD27" s="32">
        <f t="shared" si="12"/>
        <v>167.76</v>
      </c>
      <c r="AE27" s="32"/>
      <c r="AF27" s="32"/>
      <c r="AG27" s="32">
        <f t="shared" si="7"/>
        <v>3759.352</v>
      </c>
      <c r="AH27" s="32">
        <f t="shared" si="13"/>
        <v>47</v>
      </c>
      <c r="AI27" s="32">
        <f t="shared" si="14"/>
        <v>25.85</v>
      </c>
      <c r="AJ27" s="32">
        <f t="shared" si="8"/>
        <v>955</v>
      </c>
      <c r="AK27" s="32">
        <f t="shared" si="9"/>
        <v>946.4</v>
      </c>
      <c r="AL27" s="28">
        <f t="shared" si="10"/>
        <v>94</v>
      </c>
      <c r="AM27" s="28">
        <f t="shared" si="11"/>
        <v>28.2</v>
      </c>
      <c r="AN27" s="28"/>
      <c r="AO27" s="28"/>
      <c r="AP27" s="14"/>
    </row>
    <row r="28" s="1" customFormat="1" ht="19.95" customHeight="1" spans="1:42">
      <c r="A28" s="13">
        <f t="shared" si="2"/>
        <v>22</v>
      </c>
      <c r="B28" s="19">
        <v>2169900</v>
      </c>
      <c r="C28" s="20" t="s">
        <v>115</v>
      </c>
      <c r="D28" s="19">
        <v>2170200</v>
      </c>
      <c r="E28" s="14" t="s">
        <v>45</v>
      </c>
      <c r="F28" s="21" t="s">
        <v>128</v>
      </c>
      <c r="G28" s="14" t="s">
        <v>129</v>
      </c>
      <c r="H28" s="14">
        <f t="shared" si="1"/>
        <v>300</v>
      </c>
      <c r="I28" s="14">
        <v>7.5</v>
      </c>
      <c r="J28" s="14">
        <v>4</v>
      </c>
      <c r="K28" s="34">
        <f t="shared" si="3"/>
        <v>2250</v>
      </c>
      <c r="L28" s="14">
        <v>4</v>
      </c>
      <c r="M28" s="14">
        <f>(H28-4)*(I28-0.3)</f>
        <v>2131.2</v>
      </c>
      <c r="N28" s="14"/>
      <c r="O28" s="32"/>
      <c r="P28" s="32"/>
      <c r="Q28" s="32"/>
      <c r="R28" s="32">
        <v>5</v>
      </c>
      <c r="S28" s="32">
        <f>M28*0.05</f>
        <v>106.56</v>
      </c>
      <c r="T28" s="32"/>
      <c r="U28" s="14">
        <v>4</v>
      </c>
      <c r="V28" s="32">
        <f t="shared" si="5"/>
        <v>2250</v>
      </c>
      <c r="W28" s="32">
        <v>4</v>
      </c>
      <c r="X28" s="32">
        <f>M28</f>
        <v>2131.2</v>
      </c>
      <c r="Y28" s="14"/>
      <c r="Z28" s="32"/>
      <c r="AA28" s="32"/>
      <c r="AB28" s="32"/>
      <c r="AC28" s="32">
        <f>R28</f>
        <v>5</v>
      </c>
      <c r="AD28" s="32">
        <f t="shared" si="12"/>
        <v>106.56</v>
      </c>
      <c r="AE28" s="32"/>
      <c r="AF28" s="32"/>
      <c r="AG28" s="32">
        <f t="shared" si="7"/>
        <v>2399.352</v>
      </c>
      <c r="AH28" s="32">
        <f t="shared" si="13"/>
        <v>30</v>
      </c>
      <c r="AI28" s="32">
        <f t="shared" si="14"/>
        <v>16.5</v>
      </c>
      <c r="AJ28" s="32">
        <f t="shared" si="8"/>
        <v>615</v>
      </c>
      <c r="AK28" s="32">
        <f t="shared" si="9"/>
        <v>606.4</v>
      </c>
      <c r="AL28" s="28">
        <f t="shared" si="10"/>
        <v>60</v>
      </c>
      <c r="AM28" s="28">
        <f t="shared" si="11"/>
        <v>18</v>
      </c>
      <c r="AN28" s="28"/>
      <c r="AO28" s="28"/>
      <c r="AP28" s="14"/>
    </row>
    <row r="29" s="1" customFormat="1" ht="19.95" customHeight="1" spans="1:42">
      <c r="A29" s="13">
        <f t="shared" si="2"/>
        <v>23</v>
      </c>
      <c r="B29" s="19">
        <v>2200100</v>
      </c>
      <c r="C29" s="20" t="s">
        <v>115</v>
      </c>
      <c r="D29" s="19">
        <v>2200400</v>
      </c>
      <c r="E29" s="14" t="s">
        <v>45</v>
      </c>
      <c r="F29" s="21" t="s">
        <v>128</v>
      </c>
      <c r="G29" s="14" t="s">
        <v>130</v>
      </c>
      <c r="H29" s="14">
        <f t="shared" si="1"/>
        <v>300</v>
      </c>
      <c r="I29" s="14">
        <v>7.5</v>
      </c>
      <c r="J29" s="14">
        <v>4</v>
      </c>
      <c r="K29" s="34">
        <f t="shared" si="3"/>
        <v>2250</v>
      </c>
      <c r="L29" s="14"/>
      <c r="M29" s="14"/>
      <c r="N29" s="14"/>
      <c r="O29" s="32"/>
      <c r="P29" s="32"/>
      <c r="Q29" s="32"/>
      <c r="R29" s="32">
        <v>4</v>
      </c>
      <c r="S29" s="32">
        <f>K29*0.05</f>
        <v>112.5</v>
      </c>
      <c r="T29" s="32"/>
      <c r="U29" s="14">
        <v>4</v>
      </c>
      <c r="V29" s="32">
        <f t="shared" si="5"/>
        <v>2250</v>
      </c>
      <c r="W29" s="35"/>
      <c r="X29" s="32"/>
      <c r="Y29" s="14"/>
      <c r="Z29" s="32"/>
      <c r="AA29" s="32"/>
      <c r="AB29" s="32"/>
      <c r="AC29" s="32">
        <v>4</v>
      </c>
      <c r="AD29" s="32">
        <f t="shared" si="12"/>
        <v>112.5</v>
      </c>
      <c r="AE29" s="32"/>
      <c r="AF29" s="32"/>
      <c r="AG29" s="32">
        <f t="shared" si="7"/>
        <v>2405.292</v>
      </c>
      <c r="AH29" s="32">
        <f t="shared" si="13"/>
        <v>30</v>
      </c>
      <c r="AI29" s="32">
        <f t="shared" si="14"/>
        <v>16.5</v>
      </c>
      <c r="AJ29" s="32">
        <f t="shared" si="8"/>
        <v>615</v>
      </c>
      <c r="AK29" s="32"/>
      <c r="AL29" s="28">
        <f t="shared" si="10"/>
        <v>60</v>
      </c>
      <c r="AM29" s="28">
        <f t="shared" si="11"/>
        <v>18</v>
      </c>
      <c r="AN29" s="28"/>
      <c r="AO29" s="28"/>
      <c r="AP29" s="14"/>
    </row>
    <row r="30" s="1" customFormat="1" ht="19.95" customHeight="1" spans="1:42">
      <c r="A30" s="13">
        <f t="shared" si="2"/>
        <v>24</v>
      </c>
      <c r="B30" s="19">
        <v>2200400</v>
      </c>
      <c r="C30" s="20" t="s">
        <v>115</v>
      </c>
      <c r="D30" s="19">
        <v>2200700</v>
      </c>
      <c r="E30" s="14" t="s">
        <v>45</v>
      </c>
      <c r="F30" s="21" t="s">
        <v>68</v>
      </c>
      <c r="G30" s="14" t="s">
        <v>130</v>
      </c>
      <c r="H30" s="14">
        <f t="shared" si="1"/>
        <v>300</v>
      </c>
      <c r="I30" s="14">
        <v>3.75</v>
      </c>
      <c r="J30" s="14">
        <v>4</v>
      </c>
      <c r="K30" s="34">
        <f t="shared" si="3"/>
        <v>1125</v>
      </c>
      <c r="L30" s="14"/>
      <c r="M30" s="14"/>
      <c r="N30" s="14"/>
      <c r="O30" s="32"/>
      <c r="P30" s="32"/>
      <c r="Q30" s="32"/>
      <c r="R30" s="32">
        <v>4</v>
      </c>
      <c r="S30" s="32">
        <f>K30*0.05</f>
        <v>56.25</v>
      </c>
      <c r="T30" s="32"/>
      <c r="U30" s="14">
        <v>4</v>
      </c>
      <c r="V30" s="32">
        <f t="shared" si="5"/>
        <v>1125</v>
      </c>
      <c r="W30" s="35"/>
      <c r="X30" s="32"/>
      <c r="Y30" s="14"/>
      <c r="Z30" s="32"/>
      <c r="AA30" s="32"/>
      <c r="AB30" s="32"/>
      <c r="AC30" s="32">
        <v>4</v>
      </c>
      <c r="AD30" s="32">
        <f t="shared" si="12"/>
        <v>56.25</v>
      </c>
      <c r="AE30" s="32"/>
      <c r="AF30" s="32"/>
      <c r="AG30" s="32">
        <f t="shared" si="7"/>
        <v>1223.517</v>
      </c>
      <c r="AH30" s="32">
        <f t="shared" si="13"/>
        <v>30</v>
      </c>
      <c r="AI30" s="32">
        <f t="shared" si="14"/>
        <v>16.5</v>
      </c>
      <c r="AJ30" s="32">
        <f t="shared" si="8"/>
        <v>607.5</v>
      </c>
      <c r="AK30" s="32"/>
      <c r="AL30" s="28">
        <v>0</v>
      </c>
      <c r="AM30" s="28">
        <f t="shared" si="11"/>
        <v>18</v>
      </c>
      <c r="AN30" s="28"/>
      <c r="AO30" s="28"/>
      <c r="AP30" s="14"/>
    </row>
    <row r="31" s="1" customFormat="1" ht="19.95" customHeight="1" spans="1:42">
      <c r="A31" s="13">
        <f t="shared" si="2"/>
        <v>25</v>
      </c>
      <c r="B31" s="19">
        <v>2084368</v>
      </c>
      <c r="C31" s="20" t="s">
        <v>115</v>
      </c>
      <c r="D31" s="19">
        <v>2085180</v>
      </c>
      <c r="E31" s="14" t="s">
        <v>79</v>
      </c>
      <c r="F31" s="21" t="s">
        <v>68</v>
      </c>
      <c r="G31" s="14" t="s">
        <v>62</v>
      </c>
      <c r="H31" s="14">
        <f t="shared" si="1"/>
        <v>812</v>
      </c>
      <c r="I31" s="14">
        <v>3.95</v>
      </c>
      <c r="J31" s="14"/>
      <c r="K31" s="34"/>
      <c r="L31" s="36">
        <v>4.5</v>
      </c>
      <c r="M31" s="34">
        <f>H31*I31</f>
        <v>3207.4</v>
      </c>
      <c r="N31" s="14"/>
      <c r="O31" s="35"/>
      <c r="P31" s="35"/>
      <c r="Q31" s="35"/>
      <c r="R31" s="35"/>
      <c r="S31" s="35"/>
      <c r="T31" s="32"/>
      <c r="U31" s="14"/>
      <c r="V31" s="32"/>
      <c r="W31" s="36">
        <v>4.5</v>
      </c>
      <c r="X31" s="32">
        <f>M31</f>
        <v>3207.4</v>
      </c>
      <c r="Y31" s="14"/>
      <c r="Z31" s="35"/>
      <c r="AA31" s="35"/>
      <c r="AB31" s="35"/>
      <c r="AC31" s="35"/>
      <c r="AD31" s="32"/>
      <c r="AE31" s="35"/>
      <c r="AF31" s="32">
        <f>M31</f>
        <v>3207.4</v>
      </c>
      <c r="AG31" s="32">
        <f>M31+(H31+I31)*2*0.045</f>
        <v>3280.8355</v>
      </c>
      <c r="AH31" s="32">
        <v>31</v>
      </c>
      <c r="AI31" s="32">
        <f t="shared" si="14"/>
        <v>17.05</v>
      </c>
      <c r="AJ31" s="32">
        <f t="shared" si="8"/>
        <v>1631.9</v>
      </c>
      <c r="AK31" s="32"/>
      <c r="AL31" s="28">
        <v>0</v>
      </c>
      <c r="AM31" s="28">
        <f t="shared" si="11"/>
        <v>48.72</v>
      </c>
      <c r="AN31" s="28">
        <f>285.6</f>
        <v>285.6</v>
      </c>
      <c r="AO31" s="28"/>
      <c r="AP31" s="21" t="s">
        <v>131</v>
      </c>
    </row>
    <row r="32" s="2" customFormat="1" ht="19.95" customHeight="1" spans="1:42">
      <c r="A32" s="22">
        <f t="shared" si="2"/>
        <v>26</v>
      </c>
      <c r="B32" s="23">
        <v>2148600</v>
      </c>
      <c r="C32" s="23" t="s">
        <v>132</v>
      </c>
      <c r="D32" s="23">
        <v>2148485</v>
      </c>
      <c r="E32" s="14" t="s">
        <v>79</v>
      </c>
      <c r="F32" s="21" t="s">
        <v>76</v>
      </c>
      <c r="G32" s="14" t="s">
        <v>118</v>
      </c>
      <c r="H32" s="14">
        <f t="shared" si="1"/>
        <v>115</v>
      </c>
      <c r="I32" s="14">
        <v>3.75</v>
      </c>
      <c r="J32" s="14">
        <v>4</v>
      </c>
      <c r="K32" s="34">
        <f t="shared" ref="K32:K49" si="15">H32*I32</f>
        <v>431.25</v>
      </c>
      <c r="L32" s="14"/>
      <c r="M32" s="14"/>
      <c r="N32" s="14">
        <v>6</v>
      </c>
      <c r="O32" s="32">
        <f>(H32-4)*(I32-0.3)</f>
        <v>382.95</v>
      </c>
      <c r="P32" s="32">
        <v>8</v>
      </c>
      <c r="Q32" s="32">
        <f>O32*0.2</f>
        <v>76.59</v>
      </c>
      <c r="R32" s="32">
        <v>10</v>
      </c>
      <c r="S32" s="32">
        <f>Q32*0.1</f>
        <v>7.659</v>
      </c>
      <c r="T32" s="32"/>
      <c r="U32" s="14">
        <v>4</v>
      </c>
      <c r="V32" s="32">
        <f t="shared" ref="V32:V49" si="16">K32</f>
        <v>431.25</v>
      </c>
      <c r="W32" s="35"/>
      <c r="X32" s="32"/>
      <c r="Y32" s="14">
        <v>6</v>
      </c>
      <c r="Z32" s="32">
        <f t="shared" ref="Z32:Z46" si="17">O32</f>
        <v>382.95</v>
      </c>
      <c r="AA32" s="32">
        <v>8</v>
      </c>
      <c r="AB32" s="32">
        <f>Q32</f>
        <v>76.59</v>
      </c>
      <c r="AC32" s="32">
        <v>10</v>
      </c>
      <c r="AD32" s="32">
        <f>S32</f>
        <v>7.659</v>
      </c>
      <c r="AE32" s="32"/>
      <c r="AF32" s="32"/>
      <c r="AG32" s="32">
        <f t="shared" ref="AG32:AG49" si="18">K32+(H32+I32)*2*0.04+O32+(H32-4+I32-0.3)*0.06+S32</f>
        <v>838.226</v>
      </c>
      <c r="AH32" s="32">
        <f>H32*0.1</f>
        <v>11.5</v>
      </c>
      <c r="AI32" s="32">
        <f t="shared" si="14"/>
        <v>6.325</v>
      </c>
      <c r="AJ32" s="32">
        <f t="shared" si="8"/>
        <v>237.5</v>
      </c>
      <c r="AK32" s="32">
        <f t="shared" ref="AK32:AK46" si="19">(H32-4+I32-0.3)*2</f>
        <v>228.9</v>
      </c>
      <c r="AL32" s="28">
        <v>0</v>
      </c>
      <c r="AM32" s="28">
        <f t="shared" si="11"/>
        <v>6.9</v>
      </c>
      <c r="AN32" s="28"/>
      <c r="AO32" s="28"/>
      <c r="AP32" s="14"/>
    </row>
    <row r="33" s="2" customFormat="1" ht="34.95" customHeight="1" spans="1:42">
      <c r="A33" s="22">
        <f t="shared" si="2"/>
        <v>27</v>
      </c>
      <c r="B33" s="23">
        <v>2148485</v>
      </c>
      <c r="C33" s="23" t="s">
        <v>132</v>
      </c>
      <c r="D33" s="23">
        <v>2148475</v>
      </c>
      <c r="E33" s="14" t="s">
        <v>79</v>
      </c>
      <c r="F33" s="21" t="s">
        <v>76</v>
      </c>
      <c r="G33" s="14" t="s">
        <v>119</v>
      </c>
      <c r="H33" s="14">
        <f t="shared" si="1"/>
        <v>10</v>
      </c>
      <c r="I33" s="14">
        <v>3.75</v>
      </c>
      <c r="J33" s="14">
        <v>4</v>
      </c>
      <c r="K33" s="34">
        <f t="shared" si="15"/>
        <v>37.5</v>
      </c>
      <c r="L33" s="14"/>
      <c r="M33" s="14"/>
      <c r="N33" s="14">
        <v>6</v>
      </c>
      <c r="O33" s="32">
        <f>(H33-4)*(I33-0.3)</f>
        <v>20.7</v>
      </c>
      <c r="P33" s="32"/>
      <c r="Q33" s="32"/>
      <c r="R33" s="32"/>
      <c r="S33" s="32"/>
      <c r="T33" s="32"/>
      <c r="U33" s="14">
        <v>4</v>
      </c>
      <c r="V33" s="32">
        <f t="shared" si="16"/>
        <v>37.5</v>
      </c>
      <c r="W33" s="35"/>
      <c r="X33" s="32"/>
      <c r="Y33" s="14">
        <v>6</v>
      </c>
      <c r="Z33" s="32">
        <f t="shared" si="17"/>
        <v>20.7</v>
      </c>
      <c r="AA33" s="32"/>
      <c r="AB33" s="32"/>
      <c r="AC33" s="32"/>
      <c r="AD33" s="32"/>
      <c r="AE33" s="32"/>
      <c r="AF33" s="32"/>
      <c r="AG33" s="32">
        <f t="shared" si="18"/>
        <v>59.867</v>
      </c>
      <c r="AH33" s="32"/>
      <c r="AI33" s="32"/>
      <c r="AJ33" s="32">
        <f t="shared" si="8"/>
        <v>27.5</v>
      </c>
      <c r="AK33" s="32">
        <f t="shared" si="19"/>
        <v>18.9</v>
      </c>
      <c r="AL33" s="28">
        <v>0</v>
      </c>
      <c r="AM33" s="28">
        <f t="shared" si="11"/>
        <v>0.6</v>
      </c>
      <c r="AN33" s="28"/>
      <c r="AO33" s="28"/>
      <c r="AP33" s="14" t="s">
        <v>133</v>
      </c>
    </row>
    <row r="34" s="2" customFormat="1" ht="19.95" customHeight="1" spans="1:42">
      <c r="A34" s="22">
        <f t="shared" si="2"/>
        <v>28</v>
      </c>
      <c r="B34" s="23">
        <v>2148475</v>
      </c>
      <c r="C34" s="23" t="s">
        <v>132</v>
      </c>
      <c r="D34" s="23">
        <v>2148250</v>
      </c>
      <c r="E34" s="14" t="s">
        <v>79</v>
      </c>
      <c r="F34" s="21" t="s">
        <v>76</v>
      </c>
      <c r="G34" s="14" t="s">
        <v>118</v>
      </c>
      <c r="H34" s="14">
        <f t="shared" si="1"/>
        <v>225</v>
      </c>
      <c r="I34" s="14">
        <v>3.75</v>
      </c>
      <c r="J34" s="14">
        <v>4</v>
      </c>
      <c r="K34" s="34">
        <f t="shared" si="15"/>
        <v>843.75</v>
      </c>
      <c r="L34" s="14"/>
      <c r="M34" s="14"/>
      <c r="N34" s="14">
        <v>6</v>
      </c>
      <c r="O34" s="32">
        <f>(H34-4)*(I34-0.3)</f>
        <v>762.45</v>
      </c>
      <c r="P34" s="32">
        <v>8</v>
      </c>
      <c r="Q34" s="32">
        <f>O34*0.2</f>
        <v>152.49</v>
      </c>
      <c r="R34" s="32">
        <v>10</v>
      </c>
      <c r="S34" s="32">
        <f>Q34*0.1</f>
        <v>15.249</v>
      </c>
      <c r="T34" s="32"/>
      <c r="U34" s="14">
        <v>4</v>
      </c>
      <c r="V34" s="32">
        <f t="shared" si="16"/>
        <v>843.75</v>
      </c>
      <c r="W34" s="35"/>
      <c r="X34" s="32"/>
      <c r="Y34" s="14">
        <v>6</v>
      </c>
      <c r="Z34" s="32">
        <f t="shared" si="17"/>
        <v>762.45</v>
      </c>
      <c r="AA34" s="32">
        <v>8</v>
      </c>
      <c r="AB34" s="32">
        <f>Q34</f>
        <v>152.49</v>
      </c>
      <c r="AC34" s="32">
        <v>10</v>
      </c>
      <c r="AD34" s="32">
        <f>S34</f>
        <v>15.249</v>
      </c>
      <c r="AE34" s="32"/>
      <c r="AF34" s="32"/>
      <c r="AG34" s="32">
        <f t="shared" si="18"/>
        <v>1653.216</v>
      </c>
      <c r="AH34" s="32">
        <f>H34*0.1</f>
        <v>22.5</v>
      </c>
      <c r="AI34" s="32">
        <f>AH34*0.5*1.1</f>
        <v>12.375</v>
      </c>
      <c r="AJ34" s="32">
        <f t="shared" si="8"/>
        <v>457.5</v>
      </c>
      <c r="AK34" s="32">
        <f t="shared" si="19"/>
        <v>448.9</v>
      </c>
      <c r="AL34" s="28">
        <v>0</v>
      </c>
      <c r="AM34" s="28">
        <f t="shared" si="11"/>
        <v>13.5</v>
      </c>
      <c r="AN34" s="28"/>
      <c r="AO34" s="28"/>
      <c r="AP34" s="14"/>
    </row>
    <row r="35" s="2" customFormat="1" ht="19.95" customHeight="1" spans="1:42">
      <c r="A35" s="22">
        <f t="shared" si="2"/>
        <v>29</v>
      </c>
      <c r="B35" s="23">
        <v>2147700</v>
      </c>
      <c r="C35" s="24" t="s">
        <v>132</v>
      </c>
      <c r="D35" s="23">
        <v>2147305</v>
      </c>
      <c r="E35" s="21" t="s">
        <v>69</v>
      </c>
      <c r="F35" s="14" t="s">
        <v>123</v>
      </c>
      <c r="G35" s="14" t="s">
        <v>118</v>
      </c>
      <c r="H35" s="14">
        <f t="shared" si="1"/>
        <v>395</v>
      </c>
      <c r="I35" s="14">
        <v>7.5</v>
      </c>
      <c r="J35" s="14">
        <v>4</v>
      </c>
      <c r="K35" s="34">
        <f t="shared" si="15"/>
        <v>2962.5</v>
      </c>
      <c r="L35" s="14"/>
      <c r="M35" s="14"/>
      <c r="N35" s="14">
        <v>6</v>
      </c>
      <c r="O35" s="32">
        <f t="shared" si="4"/>
        <v>2815.2</v>
      </c>
      <c r="P35" s="32">
        <v>8</v>
      </c>
      <c r="Q35" s="32">
        <f>O35*0.2</f>
        <v>563.04</v>
      </c>
      <c r="R35" s="32">
        <v>10</v>
      </c>
      <c r="S35" s="32">
        <f>Q35*0.1</f>
        <v>56.304</v>
      </c>
      <c r="T35" s="32"/>
      <c r="U35" s="14">
        <v>4</v>
      </c>
      <c r="V35" s="32">
        <f t="shared" si="16"/>
        <v>2962.5</v>
      </c>
      <c r="W35" s="35"/>
      <c r="X35" s="32"/>
      <c r="Y35" s="14">
        <v>6</v>
      </c>
      <c r="Z35" s="32">
        <f t="shared" si="17"/>
        <v>2815.2</v>
      </c>
      <c r="AA35" s="32">
        <v>8</v>
      </c>
      <c r="AB35" s="32">
        <f>Q35</f>
        <v>563.04</v>
      </c>
      <c r="AC35" s="32">
        <v>10</v>
      </c>
      <c r="AD35" s="32">
        <f>S35</f>
        <v>56.304</v>
      </c>
      <c r="AE35" s="32"/>
      <c r="AF35" s="32"/>
      <c r="AG35" s="32">
        <f t="shared" si="18"/>
        <v>5890.096</v>
      </c>
      <c r="AH35" s="32">
        <f>H35*0.1</f>
        <v>39.5</v>
      </c>
      <c r="AI35" s="32">
        <f>AH35*0.5*1.1</f>
        <v>21.725</v>
      </c>
      <c r="AJ35" s="32">
        <f t="shared" si="8"/>
        <v>805</v>
      </c>
      <c r="AK35" s="32">
        <f t="shared" si="19"/>
        <v>796.4</v>
      </c>
      <c r="AL35" s="28">
        <f t="shared" ref="AL35:AL49" si="20">H35*0.2</f>
        <v>79</v>
      </c>
      <c r="AM35" s="28">
        <f t="shared" si="11"/>
        <v>23.7</v>
      </c>
      <c r="AN35" s="28"/>
      <c r="AO35" s="28"/>
      <c r="AP35" s="14"/>
    </row>
    <row r="36" s="2" customFormat="1" ht="25.1" customHeight="1" spans="1:42">
      <c r="A36" s="22">
        <f t="shared" si="2"/>
        <v>30</v>
      </c>
      <c r="B36" s="23">
        <v>2147305</v>
      </c>
      <c r="C36" s="24" t="s">
        <v>132</v>
      </c>
      <c r="D36" s="23">
        <v>2147295</v>
      </c>
      <c r="E36" s="21" t="s">
        <v>69</v>
      </c>
      <c r="F36" s="14" t="s">
        <v>123</v>
      </c>
      <c r="G36" s="14" t="s">
        <v>119</v>
      </c>
      <c r="H36" s="14">
        <f t="shared" si="1"/>
        <v>10</v>
      </c>
      <c r="I36" s="14">
        <v>7.5</v>
      </c>
      <c r="J36" s="14">
        <v>4</v>
      </c>
      <c r="K36" s="34">
        <f t="shared" si="15"/>
        <v>75</v>
      </c>
      <c r="L36" s="14"/>
      <c r="M36" s="14"/>
      <c r="N36" s="14">
        <v>6</v>
      </c>
      <c r="O36" s="32">
        <f t="shared" si="4"/>
        <v>43.2</v>
      </c>
      <c r="P36" s="32"/>
      <c r="Q36" s="32"/>
      <c r="R36" s="32"/>
      <c r="S36" s="32"/>
      <c r="T36" s="32"/>
      <c r="U36" s="14">
        <v>4</v>
      </c>
      <c r="V36" s="32">
        <f t="shared" si="16"/>
        <v>75</v>
      </c>
      <c r="W36" s="35"/>
      <c r="X36" s="32"/>
      <c r="Y36" s="14">
        <v>6</v>
      </c>
      <c r="Z36" s="32">
        <f t="shared" si="17"/>
        <v>43.2</v>
      </c>
      <c r="AA36" s="32"/>
      <c r="AB36" s="32"/>
      <c r="AC36" s="32"/>
      <c r="AD36" s="32"/>
      <c r="AE36" s="32"/>
      <c r="AF36" s="32"/>
      <c r="AG36" s="32">
        <f t="shared" si="18"/>
        <v>120.392</v>
      </c>
      <c r="AH36" s="32"/>
      <c r="AI36" s="32"/>
      <c r="AJ36" s="32">
        <f t="shared" si="8"/>
        <v>35</v>
      </c>
      <c r="AK36" s="32">
        <f t="shared" si="19"/>
        <v>26.4</v>
      </c>
      <c r="AL36" s="28">
        <f t="shared" si="20"/>
        <v>2</v>
      </c>
      <c r="AM36" s="28">
        <f t="shared" si="11"/>
        <v>0.6</v>
      </c>
      <c r="AN36" s="28"/>
      <c r="AO36" s="28"/>
      <c r="AP36" s="14" t="s">
        <v>134</v>
      </c>
    </row>
    <row r="37" s="2" customFormat="1" ht="19.95" customHeight="1" spans="1:42">
      <c r="A37" s="22">
        <f t="shared" si="2"/>
        <v>31</v>
      </c>
      <c r="B37" s="23">
        <v>2147295</v>
      </c>
      <c r="C37" s="24" t="s">
        <v>132</v>
      </c>
      <c r="D37" s="23">
        <v>2147100</v>
      </c>
      <c r="E37" s="21" t="s">
        <v>69</v>
      </c>
      <c r="F37" s="14" t="s">
        <v>123</v>
      </c>
      <c r="G37" s="14" t="s">
        <v>118</v>
      </c>
      <c r="H37" s="14">
        <f t="shared" si="1"/>
        <v>195</v>
      </c>
      <c r="I37" s="14">
        <v>7.5</v>
      </c>
      <c r="J37" s="14">
        <v>4</v>
      </c>
      <c r="K37" s="34">
        <f t="shared" si="15"/>
        <v>1462.5</v>
      </c>
      <c r="L37" s="14"/>
      <c r="M37" s="14"/>
      <c r="N37" s="14">
        <v>6</v>
      </c>
      <c r="O37" s="32">
        <f t="shared" si="4"/>
        <v>1375.2</v>
      </c>
      <c r="P37" s="32">
        <v>8</v>
      </c>
      <c r="Q37" s="32">
        <f>O37*0.2</f>
        <v>275.04</v>
      </c>
      <c r="R37" s="32">
        <v>10</v>
      </c>
      <c r="S37" s="32">
        <f>Q37*0.1</f>
        <v>27.504</v>
      </c>
      <c r="T37" s="32"/>
      <c r="U37" s="14">
        <v>4</v>
      </c>
      <c r="V37" s="32">
        <f t="shared" si="16"/>
        <v>1462.5</v>
      </c>
      <c r="W37" s="35"/>
      <c r="X37" s="32"/>
      <c r="Y37" s="14">
        <v>6</v>
      </c>
      <c r="Z37" s="32">
        <f t="shared" si="17"/>
        <v>1375.2</v>
      </c>
      <c r="AA37" s="32">
        <v>8</v>
      </c>
      <c r="AB37" s="32">
        <f>Q37</f>
        <v>275.04</v>
      </c>
      <c r="AC37" s="32">
        <v>10</v>
      </c>
      <c r="AD37" s="32">
        <f>S37</f>
        <v>27.504</v>
      </c>
      <c r="AE37" s="32"/>
      <c r="AF37" s="32"/>
      <c r="AG37" s="32">
        <f t="shared" si="18"/>
        <v>2893.296</v>
      </c>
      <c r="AH37" s="32">
        <f>H37*0.1</f>
        <v>19.5</v>
      </c>
      <c r="AI37" s="32">
        <f>AH37*0.5*1.1</f>
        <v>10.725</v>
      </c>
      <c r="AJ37" s="32">
        <f t="shared" si="8"/>
        <v>405</v>
      </c>
      <c r="AK37" s="32">
        <f t="shared" si="19"/>
        <v>396.4</v>
      </c>
      <c r="AL37" s="28">
        <f t="shared" si="20"/>
        <v>39</v>
      </c>
      <c r="AM37" s="28">
        <f t="shared" si="11"/>
        <v>11.7</v>
      </c>
      <c r="AN37" s="28"/>
      <c r="AO37" s="28"/>
      <c r="AP37" s="14"/>
    </row>
    <row r="38" s="2" customFormat="1" ht="25.1" customHeight="1" spans="1:42">
      <c r="A38" s="22">
        <f t="shared" si="2"/>
        <v>32</v>
      </c>
      <c r="B38" s="23">
        <v>2147100</v>
      </c>
      <c r="C38" s="24" t="s">
        <v>132</v>
      </c>
      <c r="D38" s="23">
        <v>2147076</v>
      </c>
      <c r="E38" s="21" t="s">
        <v>69</v>
      </c>
      <c r="F38" s="14" t="s">
        <v>123</v>
      </c>
      <c r="G38" s="14" t="s">
        <v>119</v>
      </c>
      <c r="H38" s="14">
        <f t="shared" si="1"/>
        <v>24</v>
      </c>
      <c r="I38" s="14">
        <v>7.5</v>
      </c>
      <c r="J38" s="14">
        <v>4</v>
      </c>
      <c r="K38" s="34">
        <f t="shared" si="15"/>
        <v>180</v>
      </c>
      <c r="L38" s="14"/>
      <c r="M38" s="14"/>
      <c r="N38" s="14">
        <v>6</v>
      </c>
      <c r="O38" s="32">
        <f t="shared" si="4"/>
        <v>144</v>
      </c>
      <c r="P38" s="32"/>
      <c r="Q38" s="32"/>
      <c r="R38" s="32"/>
      <c r="S38" s="32"/>
      <c r="T38" s="32"/>
      <c r="U38" s="14">
        <v>4</v>
      </c>
      <c r="V38" s="32">
        <f t="shared" si="16"/>
        <v>180</v>
      </c>
      <c r="W38" s="35"/>
      <c r="X38" s="32"/>
      <c r="Y38" s="14">
        <v>6</v>
      </c>
      <c r="Z38" s="32">
        <f t="shared" si="17"/>
        <v>144</v>
      </c>
      <c r="AA38" s="32"/>
      <c r="AB38" s="32"/>
      <c r="AC38" s="32"/>
      <c r="AD38" s="32"/>
      <c r="AE38" s="32"/>
      <c r="AF38" s="32"/>
      <c r="AG38" s="32">
        <f t="shared" si="18"/>
        <v>328.152</v>
      </c>
      <c r="AH38" s="32"/>
      <c r="AI38" s="32"/>
      <c r="AJ38" s="32">
        <f t="shared" si="8"/>
        <v>63</v>
      </c>
      <c r="AK38" s="32">
        <f t="shared" si="19"/>
        <v>54.4</v>
      </c>
      <c r="AL38" s="28">
        <f t="shared" si="20"/>
        <v>4.8</v>
      </c>
      <c r="AM38" s="28">
        <f t="shared" si="11"/>
        <v>1.44</v>
      </c>
      <c r="AN38" s="28"/>
      <c r="AO38" s="28"/>
      <c r="AP38" s="14" t="s">
        <v>135</v>
      </c>
    </row>
    <row r="39" s="2" customFormat="1" ht="19.95" customHeight="1" spans="1:42">
      <c r="A39" s="22">
        <f t="shared" si="2"/>
        <v>33</v>
      </c>
      <c r="B39" s="23">
        <v>2147076</v>
      </c>
      <c r="C39" s="24" t="s">
        <v>132</v>
      </c>
      <c r="D39" s="23">
        <v>2146427</v>
      </c>
      <c r="E39" s="21" t="s">
        <v>69</v>
      </c>
      <c r="F39" s="14" t="s">
        <v>123</v>
      </c>
      <c r="G39" s="14" t="s">
        <v>118</v>
      </c>
      <c r="H39" s="14">
        <f t="shared" si="1"/>
        <v>649</v>
      </c>
      <c r="I39" s="14">
        <v>7.5</v>
      </c>
      <c r="J39" s="14">
        <v>4</v>
      </c>
      <c r="K39" s="34">
        <f t="shared" si="15"/>
        <v>4867.5</v>
      </c>
      <c r="L39" s="14"/>
      <c r="M39" s="14"/>
      <c r="N39" s="14">
        <v>6</v>
      </c>
      <c r="O39" s="32">
        <f t="shared" si="4"/>
        <v>4644</v>
      </c>
      <c r="P39" s="32">
        <v>8</v>
      </c>
      <c r="Q39" s="32">
        <f>O39*0.2</f>
        <v>928.8</v>
      </c>
      <c r="R39" s="32">
        <v>10</v>
      </c>
      <c r="S39" s="32">
        <f>Q39*0.1</f>
        <v>92.88</v>
      </c>
      <c r="T39" s="32"/>
      <c r="U39" s="14">
        <v>4</v>
      </c>
      <c r="V39" s="32">
        <f t="shared" si="16"/>
        <v>4867.5</v>
      </c>
      <c r="W39" s="35"/>
      <c r="X39" s="32"/>
      <c r="Y39" s="14">
        <v>6</v>
      </c>
      <c r="Z39" s="32">
        <f t="shared" si="17"/>
        <v>4644</v>
      </c>
      <c r="AA39" s="32">
        <v>8</v>
      </c>
      <c r="AB39" s="32">
        <f>Q39</f>
        <v>928.8</v>
      </c>
      <c r="AC39" s="32">
        <v>10</v>
      </c>
      <c r="AD39" s="32">
        <f>S39</f>
        <v>92.88</v>
      </c>
      <c r="AE39" s="32"/>
      <c r="AF39" s="32"/>
      <c r="AG39" s="32">
        <f t="shared" si="18"/>
        <v>9696.032</v>
      </c>
      <c r="AH39" s="32">
        <f>H39*0.1</f>
        <v>64.9</v>
      </c>
      <c r="AI39" s="32">
        <f>AH39*0.5*1.1</f>
        <v>35.695</v>
      </c>
      <c r="AJ39" s="32">
        <f t="shared" si="8"/>
        <v>1313</v>
      </c>
      <c r="AK39" s="32">
        <f t="shared" si="19"/>
        <v>1304.4</v>
      </c>
      <c r="AL39" s="28">
        <f t="shared" si="20"/>
        <v>129.8</v>
      </c>
      <c r="AM39" s="28">
        <f t="shared" si="11"/>
        <v>38.94</v>
      </c>
      <c r="AN39" s="28"/>
      <c r="AO39" s="28"/>
      <c r="AP39" s="14"/>
    </row>
    <row r="40" s="1" customFormat="1" ht="25.1" customHeight="1" spans="1:42">
      <c r="A40" s="22">
        <f t="shared" si="2"/>
        <v>34</v>
      </c>
      <c r="B40" s="23">
        <v>2146427</v>
      </c>
      <c r="C40" s="24" t="s">
        <v>132</v>
      </c>
      <c r="D40" s="23">
        <v>2146411</v>
      </c>
      <c r="E40" s="21" t="s">
        <v>69</v>
      </c>
      <c r="F40" s="14" t="s">
        <v>123</v>
      </c>
      <c r="G40" s="14" t="s">
        <v>119</v>
      </c>
      <c r="H40" s="14">
        <f t="shared" si="1"/>
        <v>16</v>
      </c>
      <c r="I40" s="14">
        <v>7.5</v>
      </c>
      <c r="J40" s="14">
        <v>4</v>
      </c>
      <c r="K40" s="34">
        <f t="shared" si="15"/>
        <v>120</v>
      </c>
      <c r="L40" s="14"/>
      <c r="M40" s="14"/>
      <c r="N40" s="14">
        <v>6</v>
      </c>
      <c r="O40" s="32">
        <f t="shared" si="4"/>
        <v>86.4</v>
      </c>
      <c r="P40" s="32"/>
      <c r="Q40" s="32"/>
      <c r="R40" s="32"/>
      <c r="S40" s="32"/>
      <c r="T40" s="32"/>
      <c r="U40" s="14">
        <v>4</v>
      </c>
      <c r="V40" s="32">
        <f t="shared" si="16"/>
        <v>120</v>
      </c>
      <c r="W40" s="35"/>
      <c r="X40" s="32"/>
      <c r="Y40" s="14">
        <v>6</v>
      </c>
      <c r="Z40" s="32">
        <f t="shared" si="17"/>
        <v>86.4</v>
      </c>
      <c r="AA40" s="32"/>
      <c r="AB40" s="32"/>
      <c r="AC40" s="32"/>
      <c r="AD40" s="32"/>
      <c r="AE40" s="32"/>
      <c r="AF40" s="32"/>
      <c r="AG40" s="32">
        <f t="shared" si="18"/>
        <v>209.432</v>
      </c>
      <c r="AH40" s="32"/>
      <c r="AI40" s="32"/>
      <c r="AJ40" s="32">
        <f t="shared" si="8"/>
        <v>47</v>
      </c>
      <c r="AK40" s="32">
        <f t="shared" si="19"/>
        <v>38.4</v>
      </c>
      <c r="AL40" s="28">
        <f t="shared" si="20"/>
        <v>3.2</v>
      </c>
      <c r="AM40" s="28">
        <f t="shared" si="11"/>
        <v>0.96</v>
      </c>
      <c r="AN40" s="28"/>
      <c r="AO40" s="28"/>
      <c r="AP40" s="14" t="s">
        <v>136</v>
      </c>
    </row>
    <row r="41" s="1" customFormat="1" ht="19.95" customHeight="1" spans="1:42">
      <c r="A41" s="22">
        <f t="shared" si="2"/>
        <v>35</v>
      </c>
      <c r="B41" s="23">
        <v>2146411</v>
      </c>
      <c r="C41" s="24" t="s">
        <v>132</v>
      </c>
      <c r="D41" s="23">
        <v>2146355</v>
      </c>
      <c r="E41" s="21" t="s">
        <v>69</v>
      </c>
      <c r="F41" s="14" t="s">
        <v>123</v>
      </c>
      <c r="G41" s="14" t="s">
        <v>118</v>
      </c>
      <c r="H41" s="14">
        <f t="shared" si="1"/>
        <v>56</v>
      </c>
      <c r="I41" s="14">
        <v>7.5</v>
      </c>
      <c r="J41" s="14">
        <v>4</v>
      </c>
      <c r="K41" s="34">
        <f t="shared" si="15"/>
        <v>420</v>
      </c>
      <c r="L41" s="14"/>
      <c r="M41" s="14"/>
      <c r="N41" s="14">
        <v>6</v>
      </c>
      <c r="O41" s="32">
        <f t="shared" si="4"/>
        <v>374.4</v>
      </c>
      <c r="P41" s="32">
        <v>8</v>
      </c>
      <c r="Q41" s="32">
        <f>O41*0.2</f>
        <v>74.88</v>
      </c>
      <c r="R41" s="32">
        <v>10</v>
      </c>
      <c r="S41" s="32">
        <f>Q41*0.1</f>
        <v>7.488</v>
      </c>
      <c r="T41" s="32"/>
      <c r="U41" s="14">
        <v>4</v>
      </c>
      <c r="V41" s="32">
        <f t="shared" si="16"/>
        <v>420</v>
      </c>
      <c r="W41" s="35"/>
      <c r="X41" s="32"/>
      <c r="Y41" s="14">
        <v>6</v>
      </c>
      <c r="Z41" s="32">
        <f t="shared" si="17"/>
        <v>374.4</v>
      </c>
      <c r="AA41" s="32">
        <v>8</v>
      </c>
      <c r="AB41" s="32">
        <f>Q41</f>
        <v>74.88</v>
      </c>
      <c r="AC41" s="32">
        <v>10</v>
      </c>
      <c r="AD41" s="32">
        <f>S41</f>
        <v>7.488</v>
      </c>
      <c r="AE41" s="32"/>
      <c r="AF41" s="32"/>
      <c r="AG41" s="32">
        <f t="shared" si="18"/>
        <v>810.52</v>
      </c>
      <c r="AH41" s="32">
        <f>H41*0.1</f>
        <v>5.6</v>
      </c>
      <c r="AI41" s="32">
        <f>AH41*0.5*1.1</f>
        <v>3.08</v>
      </c>
      <c r="AJ41" s="32">
        <f t="shared" si="8"/>
        <v>127</v>
      </c>
      <c r="AK41" s="32">
        <f t="shared" si="19"/>
        <v>118.4</v>
      </c>
      <c r="AL41" s="28">
        <f t="shared" si="20"/>
        <v>11.2</v>
      </c>
      <c r="AM41" s="28">
        <f t="shared" si="11"/>
        <v>3.36</v>
      </c>
      <c r="AN41" s="28"/>
      <c r="AO41" s="28"/>
      <c r="AP41" s="14"/>
    </row>
    <row r="42" s="1" customFormat="1" ht="19.95" customHeight="1" spans="1:42">
      <c r="A42" s="22">
        <f t="shared" si="2"/>
        <v>36</v>
      </c>
      <c r="B42" s="23">
        <v>2146285</v>
      </c>
      <c r="C42" s="24" t="s">
        <v>132</v>
      </c>
      <c r="D42" s="23">
        <v>2146068</v>
      </c>
      <c r="E42" s="21" t="s">
        <v>69</v>
      </c>
      <c r="F42" s="14" t="s">
        <v>123</v>
      </c>
      <c r="G42" s="14" t="s">
        <v>118</v>
      </c>
      <c r="H42" s="14">
        <f t="shared" si="1"/>
        <v>217</v>
      </c>
      <c r="I42" s="14">
        <v>7.5</v>
      </c>
      <c r="J42" s="14">
        <v>4</v>
      </c>
      <c r="K42" s="34">
        <f t="shared" si="15"/>
        <v>1627.5</v>
      </c>
      <c r="L42" s="14"/>
      <c r="M42" s="14"/>
      <c r="N42" s="14">
        <v>6</v>
      </c>
      <c r="O42" s="32">
        <f t="shared" si="4"/>
        <v>1533.6</v>
      </c>
      <c r="P42" s="32">
        <v>8</v>
      </c>
      <c r="Q42" s="32">
        <f>O42*0.2</f>
        <v>306.72</v>
      </c>
      <c r="R42" s="32">
        <v>10</v>
      </c>
      <c r="S42" s="32">
        <f>Q42*0.1</f>
        <v>30.672</v>
      </c>
      <c r="T42" s="32"/>
      <c r="U42" s="14">
        <v>4</v>
      </c>
      <c r="V42" s="32">
        <f t="shared" si="16"/>
        <v>1627.5</v>
      </c>
      <c r="W42" s="35"/>
      <c r="X42" s="32"/>
      <c r="Y42" s="14">
        <v>6</v>
      </c>
      <c r="Z42" s="32">
        <f t="shared" si="17"/>
        <v>1533.6</v>
      </c>
      <c r="AA42" s="32">
        <v>8</v>
      </c>
      <c r="AB42" s="32">
        <f>Q42</f>
        <v>306.72</v>
      </c>
      <c r="AC42" s="32">
        <v>10</v>
      </c>
      <c r="AD42" s="32">
        <f>S42</f>
        <v>30.672</v>
      </c>
      <c r="AE42" s="32"/>
      <c r="AF42" s="32"/>
      <c r="AG42" s="32">
        <f t="shared" si="18"/>
        <v>3222.944</v>
      </c>
      <c r="AH42" s="32">
        <f>H42*0.1</f>
        <v>21.7</v>
      </c>
      <c r="AI42" s="32">
        <f>AH42*0.5*1.1</f>
        <v>11.935</v>
      </c>
      <c r="AJ42" s="32">
        <f t="shared" si="8"/>
        <v>449</v>
      </c>
      <c r="AK42" s="32">
        <f t="shared" si="19"/>
        <v>440.4</v>
      </c>
      <c r="AL42" s="28">
        <f t="shared" si="20"/>
        <v>43.4</v>
      </c>
      <c r="AM42" s="28">
        <f t="shared" si="11"/>
        <v>13.02</v>
      </c>
      <c r="AN42" s="28"/>
      <c r="AO42" s="28"/>
      <c r="AP42" s="14"/>
    </row>
    <row r="43" s="1" customFormat="1" ht="19.95" customHeight="1" spans="1:42">
      <c r="A43" s="22">
        <f t="shared" si="2"/>
        <v>37</v>
      </c>
      <c r="B43" s="23">
        <v>2146058</v>
      </c>
      <c r="C43" s="24" t="s">
        <v>132</v>
      </c>
      <c r="D43" s="23">
        <v>2145977</v>
      </c>
      <c r="E43" s="21" t="s">
        <v>69</v>
      </c>
      <c r="F43" s="14" t="s">
        <v>123</v>
      </c>
      <c r="G43" s="14" t="s">
        <v>118</v>
      </c>
      <c r="H43" s="14">
        <f t="shared" si="1"/>
        <v>81</v>
      </c>
      <c r="I43" s="14">
        <v>7.5</v>
      </c>
      <c r="J43" s="14">
        <v>4</v>
      </c>
      <c r="K43" s="34">
        <f t="shared" si="15"/>
        <v>607.5</v>
      </c>
      <c r="L43" s="14"/>
      <c r="M43" s="14"/>
      <c r="N43" s="14">
        <v>6</v>
      </c>
      <c r="O43" s="32">
        <f t="shared" si="4"/>
        <v>554.4</v>
      </c>
      <c r="P43" s="32">
        <v>8</v>
      </c>
      <c r="Q43" s="32">
        <f>O43*0.2</f>
        <v>110.88</v>
      </c>
      <c r="R43" s="32">
        <v>10</v>
      </c>
      <c r="S43" s="32">
        <f>Q43*0.1</f>
        <v>11.088</v>
      </c>
      <c r="T43" s="32"/>
      <c r="U43" s="14">
        <v>4</v>
      </c>
      <c r="V43" s="32">
        <f t="shared" si="16"/>
        <v>607.5</v>
      </c>
      <c r="W43" s="35"/>
      <c r="X43" s="32"/>
      <c r="Y43" s="14">
        <v>6</v>
      </c>
      <c r="Z43" s="32">
        <f t="shared" si="17"/>
        <v>554.4</v>
      </c>
      <c r="AA43" s="32">
        <v>8</v>
      </c>
      <c r="AB43" s="32">
        <f>Q43</f>
        <v>110.88</v>
      </c>
      <c r="AC43" s="32">
        <v>10</v>
      </c>
      <c r="AD43" s="32">
        <f>S43</f>
        <v>11.088</v>
      </c>
      <c r="AE43" s="32"/>
      <c r="AF43" s="32"/>
      <c r="AG43" s="32">
        <f t="shared" si="18"/>
        <v>1185.12</v>
      </c>
      <c r="AH43" s="32">
        <f>H43*0.1</f>
        <v>8.1</v>
      </c>
      <c r="AI43" s="32">
        <f>AH43*0.5*1.1</f>
        <v>4.455</v>
      </c>
      <c r="AJ43" s="32">
        <f t="shared" si="8"/>
        <v>177</v>
      </c>
      <c r="AK43" s="32">
        <f t="shared" si="19"/>
        <v>168.4</v>
      </c>
      <c r="AL43" s="28">
        <f t="shared" si="20"/>
        <v>16.2</v>
      </c>
      <c r="AM43" s="28">
        <f t="shared" si="11"/>
        <v>4.86</v>
      </c>
      <c r="AN43" s="28"/>
      <c r="AO43" s="28"/>
      <c r="AP43" s="14"/>
    </row>
    <row r="44" s="1" customFormat="1" ht="25.1" customHeight="1" spans="1:42">
      <c r="A44" s="22">
        <f t="shared" si="2"/>
        <v>38</v>
      </c>
      <c r="B44" s="23">
        <v>2145977</v>
      </c>
      <c r="C44" s="24" t="s">
        <v>132</v>
      </c>
      <c r="D44" s="23">
        <v>2145965</v>
      </c>
      <c r="E44" s="21" t="s">
        <v>69</v>
      </c>
      <c r="F44" s="14" t="s">
        <v>123</v>
      </c>
      <c r="G44" s="14" t="s">
        <v>119</v>
      </c>
      <c r="H44" s="14">
        <f t="shared" si="1"/>
        <v>12</v>
      </c>
      <c r="I44" s="14">
        <v>7.5</v>
      </c>
      <c r="J44" s="14">
        <v>4</v>
      </c>
      <c r="K44" s="34">
        <f t="shared" si="15"/>
        <v>90</v>
      </c>
      <c r="L44" s="14"/>
      <c r="M44" s="14"/>
      <c r="N44" s="14">
        <v>6</v>
      </c>
      <c r="O44" s="32">
        <f t="shared" si="4"/>
        <v>57.6</v>
      </c>
      <c r="P44" s="32"/>
      <c r="Q44" s="32"/>
      <c r="R44" s="32"/>
      <c r="S44" s="32"/>
      <c r="T44" s="32"/>
      <c r="U44" s="14">
        <v>4</v>
      </c>
      <c r="V44" s="32">
        <f t="shared" si="16"/>
        <v>90</v>
      </c>
      <c r="W44" s="35"/>
      <c r="X44" s="32"/>
      <c r="Y44" s="14">
        <v>6</v>
      </c>
      <c r="Z44" s="32">
        <f t="shared" si="17"/>
        <v>57.6</v>
      </c>
      <c r="AA44" s="32"/>
      <c r="AB44" s="32"/>
      <c r="AC44" s="32"/>
      <c r="AD44" s="32"/>
      <c r="AE44" s="32"/>
      <c r="AF44" s="32"/>
      <c r="AG44" s="32">
        <f t="shared" si="18"/>
        <v>150.072</v>
      </c>
      <c r="AH44" s="32"/>
      <c r="AI44" s="32"/>
      <c r="AJ44" s="32">
        <f t="shared" si="8"/>
        <v>39</v>
      </c>
      <c r="AK44" s="32">
        <f t="shared" si="19"/>
        <v>30.4</v>
      </c>
      <c r="AL44" s="28">
        <f t="shared" si="20"/>
        <v>2.4</v>
      </c>
      <c r="AM44" s="28">
        <f t="shared" si="11"/>
        <v>0.72</v>
      </c>
      <c r="AN44" s="28"/>
      <c r="AO44" s="28"/>
      <c r="AP44" s="14" t="s">
        <v>137</v>
      </c>
    </row>
    <row r="45" s="1" customFormat="1" ht="19.95" customHeight="1" spans="1:42">
      <c r="A45" s="22">
        <f t="shared" si="2"/>
        <v>39</v>
      </c>
      <c r="B45" s="23">
        <v>2145965</v>
      </c>
      <c r="C45" s="24" t="s">
        <v>132</v>
      </c>
      <c r="D45" s="25">
        <v>2145886</v>
      </c>
      <c r="E45" s="21" t="s">
        <v>69</v>
      </c>
      <c r="F45" s="14" t="s">
        <v>123</v>
      </c>
      <c r="G45" s="14" t="s">
        <v>118</v>
      </c>
      <c r="H45" s="14">
        <f t="shared" si="1"/>
        <v>79</v>
      </c>
      <c r="I45" s="14">
        <v>7.5</v>
      </c>
      <c r="J45" s="14">
        <v>4</v>
      </c>
      <c r="K45" s="34">
        <f t="shared" si="15"/>
        <v>592.5</v>
      </c>
      <c r="L45" s="14"/>
      <c r="M45" s="14"/>
      <c r="N45" s="14">
        <v>6</v>
      </c>
      <c r="O45" s="32">
        <f t="shared" si="4"/>
        <v>540</v>
      </c>
      <c r="P45" s="32">
        <v>8</v>
      </c>
      <c r="Q45" s="32">
        <f>O45*0.2</f>
        <v>108</v>
      </c>
      <c r="R45" s="32">
        <v>10</v>
      </c>
      <c r="S45" s="32">
        <f>Q45*0.1</f>
        <v>10.8</v>
      </c>
      <c r="T45" s="32"/>
      <c r="U45" s="14">
        <v>4</v>
      </c>
      <c r="V45" s="32">
        <f t="shared" si="16"/>
        <v>592.5</v>
      </c>
      <c r="W45" s="35"/>
      <c r="X45" s="32"/>
      <c r="Y45" s="14">
        <v>6</v>
      </c>
      <c r="Z45" s="32">
        <f t="shared" si="17"/>
        <v>540</v>
      </c>
      <c r="AA45" s="32">
        <v>8</v>
      </c>
      <c r="AB45" s="32">
        <f>Q45</f>
        <v>108</v>
      </c>
      <c r="AC45" s="32">
        <v>10</v>
      </c>
      <c r="AD45" s="32">
        <f>S45</f>
        <v>10.8</v>
      </c>
      <c r="AE45" s="32"/>
      <c r="AF45" s="32"/>
      <c r="AG45" s="32">
        <f t="shared" si="18"/>
        <v>1155.152</v>
      </c>
      <c r="AH45" s="32">
        <f>H45*0.1</f>
        <v>7.9</v>
      </c>
      <c r="AI45" s="32">
        <f>AH45*0.5*1.1</f>
        <v>4.345</v>
      </c>
      <c r="AJ45" s="32">
        <f t="shared" si="8"/>
        <v>173</v>
      </c>
      <c r="AK45" s="32">
        <f t="shared" si="19"/>
        <v>164.4</v>
      </c>
      <c r="AL45" s="28">
        <f t="shared" si="20"/>
        <v>15.8</v>
      </c>
      <c r="AM45" s="28">
        <f t="shared" si="11"/>
        <v>4.74</v>
      </c>
      <c r="AN45" s="28"/>
      <c r="AO45" s="28"/>
      <c r="AP45" s="14"/>
    </row>
    <row r="46" s="1" customFormat="1" ht="34.95" customHeight="1" spans="1:42">
      <c r="A46" s="22">
        <f t="shared" si="2"/>
        <v>40</v>
      </c>
      <c r="B46" s="25">
        <v>2145886</v>
      </c>
      <c r="C46" s="24" t="s">
        <v>132</v>
      </c>
      <c r="D46" s="25">
        <v>2145878</v>
      </c>
      <c r="E46" s="21" t="s">
        <v>69</v>
      </c>
      <c r="F46" s="14" t="s">
        <v>123</v>
      </c>
      <c r="G46" s="14" t="s">
        <v>119</v>
      </c>
      <c r="H46" s="14">
        <f t="shared" si="1"/>
        <v>8</v>
      </c>
      <c r="I46" s="14">
        <v>7.5</v>
      </c>
      <c r="J46" s="14">
        <v>4</v>
      </c>
      <c r="K46" s="34">
        <f t="shared" si="15"/>
        <v>60</v>
      </c>
      <c r="L46" s="14"/>
      <c r="M46" s="14"/>
      <c r="N46" s="14">
        <v>6</v>
      </c>
      <c r="O46" s="32">
        <f t="shared" si="4"/>
        <v>28.8</v>
      </c>
      <c r="P46" s="32"/>
      <c r="Q46" s="32"/>
      <c r="R46" s="32"/>
      <c r="S46" s="32"/>
      <c r="T46" s="32"/>
      <c r="U46" s="14">
        <v>4</v>
      </c>
      <c r="V46" s="32">
        <f t="shared" si="16"/>
        <v>60</v>
      </c>
      <c r="W46" s="35"/>
      <c r="X46" s="32"/>
      <c r="Y46" s="14">
        <v>6</v>
      </c>
      <c r="Z46" s="32">
        <f t="shared" si="17"/>
        <v>28.8</v>
      </c>
      <c r="AA46" s="32"/>
      <c r="AB46" s="32"/>
      <c r="AC46" s="32"/>
      <c r="AD46" s="32"/>
      <c r="AE46" s="32"/>
      <c r="AF46" s="32"/>
      <c r="AG46" s="32">
        <f t="shared" si="18"/>
        <v>90.712</v>
      </c>
      <c r="AH46" s="32"/>
      <c r="AI46" s="32"/>
      <c r="AJ46" s="32">
        <f t="shared" si="8"/>
        <v>31</v>
      </c>
      <c r="AK46" s="32">
        <f t="shared" si="19"/>
        <v>22.4</v>
      </c>
      <c r="AL46" s="28">
        <f t="shared" si="20"/>
        <v>1.6</v>
      </c>
      <c r="AM46" s="28">
        <f t="shared" si="11"/>
        <v>0.48</v>
      </c>
      <c r="AN46" s="28"/>
      <c r="AO46" s="28"/>
      <c r="AP46" s="14" t="s">
        <v>138</v>
      </c>
    </row>
    <row r="47" s="1" customFormat="1" ht="19.95" customHeight="1" spans="1:42">
      <c r="A47" s="22">
        <f t="shared" si="2"/>
        <v>41</v>
      </c>
      <c r="B47" s="25">
        <v>2171100</v>
      </c>
      <c r="C47" s="26" t="s">
        <v>115</v>
      </c>
      <c r="D47" s="25">
        <v>2171300</v>
      </c>
      <c r="E47" s="21" t="s">
        <v>69</v>
      </c>
      <c r="F47" s="21" t="s">
        <v>128</v>
      </c>
      <c r="G47" s="14" t="s">
        <v>130</v>
      </c>
      <c r="H47" s="14">
        <f t="shared" si="1"/>
        <v>200</v>
      </c>
      <c r="I47" s="14">
        <v>7.5</v>
      </c>
      <c r="J47" s="14">
        <v>4</v>
      </c>
      <c r="K47" s="34">
        <f t="shared" si="15"/>
        <v>1500</v>
      </c>
      <c r="L47" s="14"/>
      <c r="M47" s="14"/>
      <c r="N47" s="14"/>
      <c r="O47" s="32"/>
      <c r="P47" s="32"/>
      <c r="Q47" s="32"/>
      <c r="R47" s="32">
        <v>4</v>
      </c>
      <c r="S47" s="32">
        <f>K47*0.05</f>
        <v>75</v>
      </c>
      <c r="T47" s="32"/>
      <c r="U47" s="14">
        <v>4</v>
      </c>
      <c r="V47" s="32">
        <f t="shared" si="16"/>
        <v>1500</v>
      </c>
      <c r="W47" s="35"/>
      <c r="X47" s="32"/>
      <c r="Y47" s="14"/>
      <c r="Z47" s="32"/>
      <c r="AA47" s="32"/>
      <c r="AB47" s="32"/>
      <c r="AC47" s="32">
        <v>4</v>
      </c>
      <c r="AD47" s="32">
        <f>S47</f>
        <v>75</v>
      </c>
      <c r="AE47" s="32"/>
      <c r="AF47" s="32"/>
      <c r="AG47" s="32">
        <f t="shared" si="18"/>
        <v>1603.792</v>
      </c>
      <c r="AH47" s="32">
        <f>H47*0.1</f>
        <v>20</v>
      </c>
      <c r="AI47" s="32">
        <f>AH47*0.5*1.1</f>
        <v>11</v>
      </c>
      <c r="AJ47" s="32">
        <f t="shared" si="8"/>
        <v>415</v>
      </c>
      <c r="AK47" s="32"/>
      <c r="AL47" s="28">
        <f t="shared" si="20"/>
        <v>40</v>
      </c>
      <c r="AM47" s="28">
        <f t="shared" si="11"/>
        <v>12</v>
      </c>
      <c r="AN47" s="28"/>
      <c r="AO47" s="28"/>
      <c r="AP47" s="14"/>
    </row>
    <row r="48" s="1" customFormat="1" ht="19.95" customHeight="1" spans="1:42">
      <c r="A48" s="13">
        <f t="shared" si="2"/>
        <v>42</v>
      </c>
      <c r="B48" s="25">
        <v>2173450</v>
      </c>
      <c r="C48" s="26" t="s">
        <v>115</v>
      </c>
      <c r="D48" s="25">
        <v>2173600</v>
      </c>
      <c r="E48" s="21" t="s">
        <v>69</v>
      </c>
      <c r="F48" s="21" t="s">
        <v>128</v>
      </c>
      <c r="G48" s="14" t="s">
        <v>130</v>
      </c>
      <c r="H48" s="14">
        <f t="shared" si="1"/>
        <v>150</v>
      </c>
      <c r="I48" s="14">
        <v>7.5</v>
      </c>
      <c r="J48" s="14">
        <v>4</v>
      </c>
      <c r="K48" s="34">
        <f t="shared" si="15"/>
        <v>1125</v>
      </c>
      <c r="L48" s="14"/>
      <c r="M48" s="14"/>
      <c r="N48" s="14"/>
      <c r="O48" s="32"/>
      <c r="P48" s="32"/>
      <c r="Q48" s="32"/>
      <c r="R48" s="32">
        <v>4</v>
      </c>
      <c r="S48" s="32">
        <f>K48*0.05</f>
        <v>56.25</v>
      </c>
      <c r="T48" s="32"/>
      <c r="U48" s="14">
        <v>4</v>
      </c>
      <c r="V48" s="32">
        <f t="shared" si="16"/>
        <v>1125</v>
      </c>
      <c r="W48" s="35"/>
      <c r="X48" s="32"/>
      <c r="Y48" s="14"/>
      <c r="Z48" s="32"/>
      <c r="AA48" s="32"/>
      <c r="AB48" s="32"/>
      <c r="AC48" s="32">
        <v>4</v>
      </c>
      <c r="AD48" s="32">
        <f>S48</f>
        <v>56.25</v>
      </c>
      <c r="AE48" s="32"/>
      <c r="AF48" s="32"/>
      <c r="AG48" s="32">
        <f t="shared" si="18"/>
        <v>1203.042</v>
      </c>
      <c r="AH48" s="32">
        <f>H48*0.1</f>
        <v>15</v>
      </c>
      <c r="AI48" s="32">
        <f>AH48*0.5*1.1</f>
        <v>8.25</v>
      </c>
      <c r="AJ48" s="32">
        <f t="shared" si="8"/>
        <v>315</v>
      </c>
      <c r="AK48" s="32"/>
      <c r="AL48" s="28">
        <f t="shared" si="20"/>
        <v>30</v>
      </c>
      <c r="AM48" s="28">
        <f t="shared" si="11"/>
        <v>9</v>
      </c>
      <c r="AN48" s="28"/>
      <c r="AO48" s="28"/>
      <c r="AP48" s="14"/>
    </row>
    <row r="49" s="1" customFormat="1" ht="19.95" customHeight="1" spans="1:42">
      <c r="A49" s="13">
        <f t="shared" si="2"/>
        <v>43</v>
      </c>
      <c r="B49" s="25">
        <v>2175700</v>
      </c>
      <c r="C49" s="26" t="s">
        <v>115</v>
      </c>
      <c r="D49" s="25">
        <v>2175900</v>
      </c>
      <c r="E49" s="21" t="s">
        <v>69</v>
      </c>
      <c r="F49" s="21" t="s">
        <v>128</v>
      </c>
      <c r="G49" s="14" t="s">
        <v>129</v>
      </c>
      <c r="H49" s="14">
        <f t="shared" si="1"/>
        <v>200</v>
      </c>
      <c r="I49" s="14">
        <v>7.5</v>
      </c>
      <c r="J49" s="14">
        <v>4</v>
      </c>
      <c r="K49" s="34">
        <f t="shared" si="15"/>
        <v>1500</v>
      </c>
      <c r="L49" s="14">
        <v>4</v>
      </c>
      <c r="M49" s="14">
        <f>(H49-4)*(I49-0.3)</f>
        <v>1411.2</v>
      </c>
      <c r="N49" s="14"/>
      <c r="O49" s="32"/>
      <c r="P49" s="32"/>
      <c r="Q49" s="32"/>
      <c r="R49" s="32">
        <v>5</v>
      </c>
      <c r="S49" s="32">
        <f>M49*0.05</f>
        <v>70.56</v>
      </c>
      <c r="T49" s="32"/>
      <c r="U49" s="14">
        <v>4</v>
      </c>
      <c r="V49" s="32">
        <f t="shared" si="16"/>
        <v>1500</v>
      </c>
      <c r="W49" s="32">
        <v>4</v>
      </c>
      <c r="X49" s="32">
        <f>M49</f>
        <v>1411.2</v>
      </c>
      <c r="Y49" s="14"/>
      <c r="Z49" s="32"/>
      <c r="AA49" s="32"/>
      <c r="AB49" s="32"/>
      <c r="AC49" s="32">
        <f>R49</f>
        <v>5</v>
      </c>
      <c r="AD49" s="32">
        <f>S49</f>
        <v>70.56</v>
      </c>
      <c r="AE49" s="32"/>
      <c r="AF49" s="32"/>
      <c r="AG49" s="32">
        <f t="shared" si="18"/>
        <v>1599.352</v>
      </c>
      <c r="AH49" s="32">
        <f>H49*0.1</f>
        <v>20</v>
      </c>
      <c r="AI49" s="32">
        <f>AH49*0.5*1.1</f>
        <v>11</v>
      </c>
      <c r="AJ49" s="32">
        <f t="shared" si="8"/>
        <v>415</v>
      </c>
      <c r="AK49" s="32">
        <f>(H49-4+I49-0.3)*2</f>
        <v>406.4</v>
      </c>
      <c r="AL49" s="28">
        <f t="shared" si="20"/>
        <v>40</v>
      </c>
      <c r="AM49" s="28">
        <f t="shared" si="11"/>
        <v>12</v>
      </c>
      <c r="AN49" s="28"/>
      <c r="AO49" s="28"/>
      <c r="AP49" s="14"/>
    </row>
    <row r="50" s="3" customFormat="1" ht="19.95" customHeight="1" spans="1:48">
      <c r="A50" s="27" t="s">
        <v>80</v>
      </c>
      <c r="B50" s="27"/>
      <c r="C50" s="27"/>
      <c r="D50" s="27"/>
      <c r="E50" s="27"/>
      <c r="F50" s="27"/>
      <c r="G50" s="27"/>
      <c r="H50" s="28">
        <f>SUM(H8:H49)</f>
        <v>9554</v>
      </c>
      <c r="I50" s="28"/>
      <c r="J50" s="28"/>
      <c r="K50" s="28">
        <f>SUM(K8:K49)</f>
        <v>66577.5</v>
      </c>
      <c r="L50" s="28"/>
      <c r="M50" s="28">
        <f>SUM(M8:M49)</f>
        <v>12956.2</v>
      </c>
      <c r="N50" s="28"/>
      <c r="O50" s="28">
        <f>SUM(O8:O49)</f>
        <v>47532.9</v>
      </c>
      <c r="P50" s="28"/>
      <c r="Q50" s="28">
        <f>SUM(Q8:Q49)</f>
        <v>9321.78</v>
      </c>
      <c r="R50" s="40"/>
      <c r="S50" s="28">
        <f>SUM(S8:S49)</f>
        <v>1719.618</v>
      </c>
      <c r="T50" s="28">
        <f>SUM(T8:T49)</f>
        <v>107.1</v>
      </c>
      <c r="U50" s="28"/>
      <c r="V50" s="28">
        <f>SUM(V8:V49)</f>
        <v>66577.5</v>
      </c>
      <c r="W50" s="40"/>
      <c r="X50" s="28">
        <f>SUM(X8:X49)</f>
        <v>12956.2</v>
      </c>
      <c r="Y50" s="28"/>
      <c r="Z50" s="28">
        <f>SUM(Z8:Z49)</f>
        <v>47532.9</v>
      </c>
      <c r="AA50" s="28"/>
      <c r="AB50" s="28">
        <f>SUM(AB8:AB49)</f>
        <v>9321.78</v>
      </c>
      <c r="AC50" s="40"/>
      <c r="AD50" s="28">
        <f t="shared" ref="AD50:AO50" si="21">SUM(AD8:AD49)</f>
        <v>1719.618</v>
      </c>
      <c r="AE50" s="28">
        <f t="shared" si="21"/>
        <v>141.75</v>
      </c>
      <c r="AF50" s="28">
        <f t="shared" si="21"/>
        <v>3207.4</v>
      </c>
      <c r="AG50" s="28">
        <f t="shared" si="21"/>
        <v>122145.575</v>
      </c>
      <c r="AH50" s="28">
        <f t="shared" si="21"/>
        <v>871.4</v>
      </c>
      <c r="AI50" s="28">
        <f t="shared" si="21"/>
        <v>479.27</v>
      </c>
      <c r="AJ50" s="28">
        <f t="shared" si="21"/>
        <v>19353.4</v>
      </c>
      <c r="AK50" s="28">
        <f t="shared" si="21"/>
        <v>15476.6</v>
      </c>
      <c r="AL50" s="28">
        <f t="shared" si="21"/>
        <v>1652.4</v>
      </c>
      <c r="AM50" s="28">
        <f t="shared" si="21"/>
        <v>648.84</v>
      </c>
      <c r="AN50" s="28">
        <f t="shared" si="21"/>
        <v>285.6</v>
      </c>
      <c r="AO50" s="28">
        <f t="shared" si="21"/>
        <v>340</v>
      </c>
      <c r="AP50" s="46"/>
      <c r="AQ50" s="47"/>
      <c r="AR50" s="47"/>
      <c r="AS50" s="47"/>
      <c r="AT50" s="1"/>
      <c r="AU50" s="47"/>
      <c r="AV50" s="47"/>
    </row>
    <row r="53" spans="9:13">
      <c r="I53" s="6"/>
      <c r="J53" s="6"/>
      <c r="K53" s="6"/>
      <c r="L53" s="6"/>
      <c r="M53" s="6"/>
    </row>
  </sheetData>
  <mergeCells count="26">
    <mergeCell ref="B1:AP1"/>
    <mergeCell ref="J2:AO2"/>
    <mergeCell ref="J3:T3"/>
    <mergeCell ref="U3:AI3"/>
    <mergeCell ref="AJ3:AK3"/>
    <mergeCell ref="AL3:AN3"/>
    <mergeCell ref="J4:K4"/>
    <mergeCell ref="L4:M4"/>
    <mergeCell ref="N4:O4"/>
    <mergeCell ref="P4:Q4"/>
    <mergeCell ref="R4:S4"/>
    <mergeCell ref="U4:V4"/>
    <mergeCell ref="W4:X4"/>
    <mergeCell ref="Y4:Z4"/>
    <mergeCell ref="AA4:AB4"/>
    <mergeCell ref="AC4:AD4"/>
    <mergeCell ref="B7:D7"/>
    <mergeCell ref="A50:F50"/>
    <mergeCell ref="A2:A6"/>
    <mergeCell ref="E2:E6"/>
    <mergeCell ref="F2:F6"/>
    <mergeCell ref="G2:G6"/>
    <mergeCell ref="H2:H5"/>
    <mergeCell ref="I2:I5"/>
    <mergeCell ref="AP2:AP6"/>
    <mergeCell ref="B2:D6"/>
  </mergeCells>
  <pageMargins left="0.236220472440945" right="0.236220472440945" top="0.748031496062992" bottom="0.748031496062992" header="0.31496062992126" footer="0.31496062992126"/>
  <pageSetup paperSize="8" scale="99" orientation="landscape"/>
  <headerFooter alignWithMargins="0">
    <oddHeader>&amp;L2021年福泉高速路面维修工程数量表&amp;R第 &amp;P 页  共 2 页    </oddHeader>
    <oddFooter>&amp;L          设计：高明武&amp;C复核：池其源                    &amp;R审核：林振华         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53"/>
  <sheetViews>
    <sheetView view="pageBreakPreview" zoomScale="55" zoomScalePageLayoutView="85" zoomScaleNormal="85" workbookViewId="0">
      <pane ySplit="6" topLeftCell="A23" activePane="bottomLeft" state="frozen"/>
      <selection/>
      <selection pane="bottomLeft" activeCell="T24" sqref="T24"/>
    </sheetView>
  </sheetViews>
  <sheetFormatPr defaultColWidth="2.45833333333333" defaultRowHeight="14.25"/>
  <cols>
    <col min="1" max="1" width="2.775" style="1" customWidth="1"/>
    <col min="2" max="2" width="8.775" style="4" customWidth="1"/>
    <col min="3" max="3" width="2.30833333333333" style="5" customWidth="1"/>
    <col min="4" max="4" width="8.775" style="4" customWidth="1"/>
    <col min="5" max="5" width="4.775" style="4" customWidth="1"/>
    <col min="6" max="6" width="5.775" style="4" customWidth="1"/>
    <col min="7" max="7" width="6.775" style="4" customWidth="1"/>
    <col min="8" max="8" width="4.775" style="6" customWidth="1"/>
    <col min="9" max="9" width="4.775" style="5" customWidth="1"/>
    <col min="10" max="10" width="2.775" style="5" customWidth="1"/>
    <col min="11" max="11" width="5.775" style="5" customWidth="1"/>
    <col min="12" max="12" width="2.775" style="5" customWidth="1"/>
    <col min="13" max="13" width="5.775" style="5" customWidth="1"/>
    <col min="14" max="14" width="2.775" style="7" customWidth="1"/>
    <col min="15" max="15" width="5.775" style="8" customWidth="1"/>
    <col min="16" max="16" width="2.775" style="8" customWidth="1"/>
    <col min="17" max="17" width="5.775" style="8" customWidth="1"/>
    <col min="18" max="18" width="2.775" style="8" customWidth="1"/>
    <col min="19" max="20" width="5.775" style="8" customWidth="1"/>
    <col min="21" max="21" width="2.775" style="7" customWidth="1"/>
    <col min="22" max="22" width="5.775" style="6" customWidth="1"/>
    <col min="23" max="23" width="2.775" style="6" customWidth="1"/>
    <col min="24" max="24" width="5.775" style="6" customWidth="1"/>
    <col min="25" max="25" width="2.775" style="5" customWidth="1"/>
    <col min="26" max="26" width="5.775" style="8" customWidth="1"/>
    <col min="27" max="27" width="2.775" style="8" customWidth="1"/>
    <col min="28" max="28" width="5.775" style="8" customWidth="1"/>
    <col min="29" max="29" width="2.775" style="9" customWidth="1"/>
    <col min="30" max="30" width="5.775" style="8" customWidth="1"/>
    <col min="31" max="31" width="5.30833333333333" style="8" customWidth="1"/>
    <col min="32" max="33" width="5.775" style="8" customWidth="1"/>
    <col min="34" max="41" width="5.30833333333333" style="8" customWidth="1"/>
    <col min="42" max="42" width="9.775" style="10" customWidth="1"/>
    <col min="43" max="43" width="6.075" style="1" customWidth="1"/>
    <col min="44" max="44" width="6.225" style="1" customWidth="1"/>
    <col min="45" max="45" width="5.46666666666667" style="1" customWidth="1"/>
    <col min="46" max="46" width="7.69166666666667" style="1" customWidth="1"/>
    <col min="47" max="47" width="7.30833333333333" style="1" customWidth="1"/>
    <col min="48" max="48" width="10.4583333333333" style="1" customWidth="1"/>
    <col min="49" max="16384" width="2.45833333333333" style="5"/>
  </cols>
  <sheetData>
    <row r="1" ht="36" customHeight="1" spans="1:42">
      <c r="A1" s="11"/>
      <c r="B1" s="12" t="s">
        <v>100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</row>
    <row r="2" ht="23.25" customHeight="1" spans="1:42">
      <c r="A2" s="13" t="s">
        <v>1</v>
      </c>
      <c r="B2" s="14" t="s">
        <v>2</v>
      </c>
      <c r="C2" s="14"/>
      <c r="D2" s="14"/>
      <c r="E2" s="14" t="s">
        <v>3</v>
      </c>
      <c r="F2" s="14" t="s">
        <v>4</v>
      </c>
      <c r="G2" s="15" t="s">
        <v>101</v>
      </c>
      <c r="H2" s="16" t="s">
        <v>6</v>
      </c>
      <c r="I2" s="29" t="s">
        <v>7</v>
      </c>
      <c r="J2" s="30" t="s">
        <v>8</v>
      </c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45"/>
      <c r="AP2" s="14" t="s">
        <v>9</v>
      </c>
    </row>
    <row r="3" ht="40.5" customHeight="1" spans="1:42">
      <c r="A3" s="13"/>
      <c r="B3" s="14"/>
      <c r="C3" s="14"/>
      <c r="D3" s="14"/>
      <c r="E3" s="14"/>
      <c r="F3" s="14"/>
      <c r="G3" s="17"/>
      <c r="H3" s="16"/>
      <c r="I3" s="29"/>
      <c r="J3" s="32" t="s">
        <v>10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7" t="s">
        <v>102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 t="s">
        <v>12</v>
      </c>
      <c r="AK3" s="32"/>
      <c r="AL3" s="41" t="s">
        <v>103</v>
      </c>
      <c r="AM3" s="42"/>
      <c r="AN3" s="43"/>
      <c r="AO3" s="44" t="s">
        <v>104</v>
      </c>
      <c r="AP3" s="14"/>
    </row>
    <row r="4" ht="35.15" customHeight="1" spans="1:42">
      <c r="A4" s="13"/>
      <c r="B4" s="14"/>
      <c r="C4" s="14"/>
      <c r="D4" s="14"/>
      <c r="E4" s="14"/>
      <c r="F4" s="14"/>
      <c r="G4" s="17"/>
      <c r="H4" s="16"/>
      <c r="I4" s="29"/>
      <c r="J4" s="16" t="s">
        <v>105</v>
      </c>
      <c r="K4" s="16"/>
      <c r="L4" s="16" t="s">
        <v>16</v>
      </c>
      <c r="M4" s="16"/>
      <c r="N4" s="16" t="s">
        <v>17</v>
      </c>
      <c r="O4" s="16"/>
      <c r="P4" s="16" t="s">
        <v>18</v>
      </c>
      <c r="Q4" s="16"/>
      <c r="R4" s="38" t="s">
        <v>19</v>
      </c>
      <c r="S4" s="16"/>
      <c r="T4" s="16" t="s">
        <v>20</v>
      </c>
      <c r="U4" s="16" t="s">
        <v>15</v>
      </c>
      <c r="V4" s="16"/>
      <c r="W4" s="16" t="s">
        <v>16</v>
      </c>
      <c r="X4" s="16"/>
      <c r="Y4" s="16" t="s">
        <v>17</v>
      </c>
      <c r="Z4" s="16"/>
      <c r="AA4" s="16" t="s">
        <v>18</v>
      </c>
      <c r="AB4" s="16"/>
      <c r="AC4" s="38" t="s">
        <v>19</v>
      </c>
      <c r="AD4" s="16"/>
      <c r="AE4" s="38" t="s">
        <v>106</v>
      </c>
      <c r="AF4" s="38" t="s">
        <v>107</v>
      </c>
      <c r="AG4" s="39" t="s">
        <v>27</v>
      </c>
      <c r="AH4" s="38" t="s">
        <v>108</v>
      </c>
      <c r="AI4" s="33" t="s">
        <v>109</v>
      </c>
      <c r="AJ4" s="39" t="s">
        <v>30</v>
      </c>
      <c r="AK4" s="39" t="s">
        <v>31</v>
      </c>
      <c r="AL4" s="44" t="s">
        <v>32</v>
      </c>
      <c r="AM4" s="44" t="s">
        <v>110</v>
      </c>
      <c r="AN4" s="44" t="s">
        <v>111</v>
      </c>
      <c r="AO4" s="44" t="s">
        <v>112</v>
      </c>
      <c r="AP4" s="14"/>
    </row>
    <row r="5" ht="26.25" customHeight="1" spans="1:42">
      <c r="A5" s="13"/>
      <c r="B5" s="14"/>
      <c r="C5" s="14"/>
      <c r="D5" s="14"/>
      <c r="E5" s="14"/>
      <c r="F5" s="14"/>
      <c r="G5" s="17"/>
      <c r="H5" s="16"/>
      <c r="I5" s="29"/>
      <c r="J5" s="16" t="s">
        <v>35</v>
      </c>
      <c r="K5" s="33" t="s">
        <v>113</v>
      </c>
      <c r="L5" s="16" t="s">
        <v>35</v>
      </c>
      <c r="M5" s="33" t="s">
        <v>113</v>
      </c>
      <c r="N5" s="16" t="s">
        <v>35</v>
      </c>
      <c r="O5" s="33" t="s">
        <v>113</v>
      </c>
      <c r="P5" s="16" t="s">
        <v>35</v>
      </c>
      <c r="Q5" s="33" t="s">
        <v>113</v>
      </c>
      <c r="R5" s="16" t="s">
        <v>35</v>
      </c>
      <c r="S5" s="39" t="s">
        <v>36</v>
      </c>
      <c r="T5" s="33" t="s">
        <v>114</v>
      </c>
      <c r="U5" s="16" t="s">
        <v>35</v>
      </c>
      <c r="V5" s="33" t="s">
        <v>113</v>
      </c>
      <c r="W5" s="16" t="s">
        <v>35</v>
      </c>
      <c r="X5" s="33" t="s">
        <v>113</v>
      </c>
      <c r="Y5" s="16" t="s">
        <v>35</v>
      </c>
      <c r="Z5" s="33" t="s">
        <v>113</v>
      </c>
      <c r="AA5" s="16" t="s">
        <v>35</v>
      </c>
      <c r="AB5" s="39" t="s">
        <v>36</v>
      </c>
      <c r="AC5" s="16" t="s">
        <v>35</v>
      </c>
      <c r="AD5" s="33" t="s">
        <v>113</v>
      </c>
      <c r="AE5" s="33" t="s">
        <v>114</v>
      </c>
      <c r="AF5" s="39" t="s">
        <v>36</v>
      </c>
      <c r="AG5" s="39" t="s">
        <v>36</v>
      </c>
      <c r="AH5" s="39" t="s">
        <v>38</v>
      </c>
      <c r="AI5" s="39" t="s">
        <v>38</v>
      </c>
      <c r="AJ5" s="39" t="s">
        <v>38</v>
      </c>
      <c r="AK5" s="39" t="s">
        <v>38</v>
      </c>
      <c r="AL5" s="39" t="s">
        <v>38</v>
      </c>
      <c r="AM5" s="39" t="s">
        <v>38</v>
      </c>
      <c r="AN5" s="39" t="s">
        <v>38</v>
      </c>
      <c r="AO5" s="39" t="s">
        <v>38</v>
      </c>
      <c r="AP5" s="14"/>
    </row>
    <row r="6" ht="19.95" customHeight="1" spans="1:42">
      <c r="A6" s="13"/>
      <c r="B6" s="14"/>
      <c r="C6" s="14"/>
      <c r="D6" s="14"/>
      <c r="E6" s="14"/>
      <c r="F6" s="14"/>
      <c r="G6" s="18"/>
      <c r="H6" s="16" t="s">
        <v>39</v>
      </c>
      <c r="I6" s="29" t="s">
        <v>39</v>
      </c>
      <c r="J6" s="16" t="s">
        <v>40</v>
      </c>
      <c r="K6" s="16" t="s">
        <v>41</v>
      </c>
      <c r="L6" s="16" t="s">
        <v>40</v>
      </c>
      <c r="M6" s="16" t="s">
        <v>41</v>
      </c>
      <c r="N6" s="16" t="s">
        <v>40</v>
      </c>
      <c r="O6" s="16" t="s">
        <v>41</v>
      </c>
      <c r="P6" s="16" t="s">
        <v>40</v>
      </c>
      <c r="Q6" s="16" t="s">
        <v>41</v>
      </c>
      <c r="R6" s="16" t="s">
        <v>40</v>
      </c>
      <c r="S6" s="39" t="s">
        <v>42</v>
      </c>
      <c r="T6" s="39" t="s">
        <v>43</v>
      </c>
      <c r="U6" s="16" t="s">
        <v>40</v>
      </c>
      <c r="V6" s="16" t="s">
        <v>41</v>
      </c>
      <c r="W6" s="16" t="s">
        <v>40</v>
      </c>
      <c r="X6" s="16" t="s">
        <v>41</v>
      </c>
      <c r="Y6" s="16" t="s">
        <v>40</v>
      </c>
      <c r="Z6" s="16" t="s">
        <v>41</v>
      </c>
      <c r="AA6" s="16" t="s">
        <v>40</v>
      </c>
      <c r="AB6" s="39" t="s">
        <v>42</v>
      </c>
      <c r="AC6" s="16" t="s">
        <v>40</v>
      </c>
      <c r="AD6" s="16" t="s">
        <v>41</v>
      </c>
      <c r="AE6" s="39" t="s">
        <v>43</v>
      </c>
      <c r="AF6" s="16" t="s">
        <v>41</v>
      </c>
      <c r="AG6" s="16" t="s">
        <v>41</v>
      </c>
      <c r="AH6" s="39" t="s">
        <v>39</v>
      </c>
      <c r="AI6" s="39" t="s">
        <v>39</v>
      </c>
      <c r="AJ6" s="39" t="s">
        <v>39</v>
      </c>
      <c r="AK6" s="39" t="s">
        <v>39</v>
      </c>
      <c r="AL6" s="39" t="s">
        <v>39</v>
      </c>
      <c r="AM6" s="39" t="s">
        <v>39</v>
      </c>
      <c r="AN6" s="39" t="s">
        <v>39</v>
      </c>
      <c r="AO6" s="39" t="s">
        <v>39</v>
      </c>
      <c r="AP6" s="14"/>
    </row>
    <row r="7" s="1" customFormat="1" ht="19.95" customHeight="1" spans="1:42">
      <c r="A7" s="13">
        <v>1</v>
      </c>
      <c r="B7" s="14">
        <v>2</v>
      </c>
      <c r="C7" s="14"/>
      <c r="D7" s="14"/>
      <c r="E7" s="14">
        <v>3</v>
      </c>
      <c r="F7" s="14">
        <f>E7+1</f>
        <v>4</v>
      </c>
      <c r="G7" s="14">
        <f>F7+1</f>
        <v>5</v>
      </c>
      <c r="H7" s="14">
        <f>G7+1</f>
        <v>6</v>
      </c>
      <c r="I7" s="14">
        <f t="shared" ref="I7:AP7" si="0">H7+1</f>
        <v>7</v>
      </c>
      <c r="J7" s="14">
        <f t="shared" si="0"/>
        <v>8</v>
      </c>
      <c r="K7" s="14">
        <f t="shared" si="0"/>
        <v>9</v>
      </c>
      <c r="L7" s="14">
        <f t="shared" si="0"/>
        <v>10</v>
      </c>
      <c r="M7" s="14">
        <f t="shared" si="0"/>
        <v>11</v>
      </c>
      <c r="N7" s="14">
        <f t="shared" si="0"/>
        <v>12</v>
      </c>
      <c r="O7" s="14">
        <f t="shared" si="0"/>
        <v>13</v>
      </c>
      <c r="P7" s="14">
        <f t="shared" si="0"/>
        <v>14</v>
      </c>
      <c r="Q7" s="14">
        <f t="shared" si="0"/>
        <v>15</v>
      </c>
      <c r="R7" s="14">
        <f t="shared" si="0"/>
        <v>16</v>
      </c>
      <c r="S7" s="14">
        <f t="shared" si="0"/>
        <v>17</v>
      </c>
      <c r="T7" s="14">
        <f t="shared" si="0"/>
        <v>18</v>
      </c>
      <c r="U7" s="14">
        <f t="shared" si="0"/>
        <v>19</v>
      </c>
      <c r="V7" s="14">
        <f t="shared" si="0"/>
        <v>20</v>
      </c>
      <c r="W7" s="14">
        <f t="shared" si="0"/>
        <v>21</v>
      </c>
      <c r="X7" s="14">
        <f t="shared" si="0"/>
        <v>22</v>
      </c>
      <c r="Y7" s="14">
        <f t="shared" si="0"/>
        <v>23</v>
      </c>
      <c r="Z7" s="14">
        <f t="shared" si="0"/>
        <v>24</v>
      </c>
      <c r="AA7" s="14">
        <f t="shared" si="0"/>
        <v>25</v>
      </c>
      <c r="AB7" s="14">
        <f t="shared" si="0"/>
        <v>26</v>
      </c>
      <c r="AC7" s="14">
        <f t="shared" si="0"/>
        <v>27</v>
      </c>
      <c r="AD7" s="14">
        <f t="shared" si="0"/>
        <v>28</v>
      </c>
      <c r="AE7" s="14">
        <f t="shared" si="0"/>
        <v>29</v>
      </c>
      <c r="AF7" s="14">
        <f>AD7+1</f>
        <v>29</v>
      </c>
      <c r="AG7" s="14">
        <f t="shared" si="0"/>
        <v>30</v>
      </c>
      <c r="AH7" s="14">
        <f t="shared" si="0"/>
        <v>31</v>
      </c>
      <c r="AI7" s="14">
        <f t="shared" si="0"/>
        <v>32</v>
      </c>
      <c r="AJ7" s="14">
        <f t="shared" si="0"/>
        <v>33</v>
      </c>
      <c r="AK7" s="14">
        <f t="shared" si="0"/>
        <v>34</v>
      </c>
      <c r="AL7" s="14">
        <f t="shared" si="0"/>
        <v>35</v>
      </c>
      <c r="AM7" s="14">
        <f t="shared" si="0"/>
        <v>36</v>
      </c>
      <c r="AN7" s="14">
        <f t="shared" si="0"/>
        <v>37</v>
      </c>
      <c r="AO7" s="14">
        <f t="shared" si="0"/>
        <v>38</v>
      </c>
      <c r="AP7" s="14">
        <f t="shared" si="0"/>
        <v>39</v>
      </c>
    </row>
    <row r="8" s="1" customFormat="1" ht="19.95" customHeight="1" spans="1:42">
      <c r="A8" s="13">
        <v>2</v>
      </c>
      <c r="B8" s="19">
        <v>2087432</v>
      </c>
      <c r="C8" s="20" t="s">
        <v>115</v>
      </c>
      <c r="D8" s="19">
        <v>2087502</v>
      </c>
      <c r="E8" s="14" t="s">
        <v>45</v>
      </c>
      <c r="F8" s="14" t="s">
        <v>55</v>
      </c>
      <c r="G8" s="14" t="s">
        <v>116</v>
      </c>
      <c r="H8" s="14">
        <f t="shared" ref="H8:H49" si="1">ABS(D8-B8)</f>
        <v>70</v>
      </c>
      <c r="I8" s="14">
        <v>10.5</v>
      </c>
      <c r="J8" s="14"/>
      <c r="K8" s="34"/>
      <c r="L8" s="14"/>
      <c r="M8" s="14"/>
      <c r="N8" s="14"/>
      <c r="O8" s="35"/>
      <c r="P8" s="35"/>
      <c r="Q8" s="35"/>
      <c r="R8" s="35"/>
      <c r="S8" s="35"/>
      <c r="T8" s="32">
        <f>H8*I8*0.06</f>
        <v>44.1</v>
      </c>
      <c r="U8" s="14"/>
      <c r="V8" s="32"/>
      <c r="W8" s="35"/>
      <c r="X8" s="32"/>
      <c r="Y8" s="14"/>
      <c r="Z8" s="32"/>
      <c r="AA8" s="32"/>
      <c r="AB8" s="32"/>
      <c r="AC8" s="35"/>
      <c r="AD8" s="32"/>
      <c r="AE8" s="32">
        <f>T8*1.5</f>
        <v>66.15</v>
      </c>
      <c r="AF8" s="32"/>
      <c r="AG8" s="32">
        <f>H8*I8+(H8+I8)*2*0.045+(H8+I8)*2*0.055*0.1</f>
        <v>743.1305</v>
      </c>
      <c r="AH8" s="32"/>
      <c r="AI8" s="32"/>
      <c r="AJ8" s="32"/>
      <c r="AK8" s="32"/>
      <c r="AL8" s="28">
        <f>H8*0.2*2</f>
        <v>28</v>
      </c>
      <c r="AM8" s="28">
        <f>H8/15*6*0.15</f>
        <v>4.2</v>
      </c>
      <c r="AN8" s="28"/>
      <c r="AO8" s="28">
        <f>H8*2</f>
        <v>140</v>
      </c>
      <c r="AP8" s="14"/>
    </row>
    <row r="9" s="1" customFormat="1" ht="19.95" customHeight="1" spans="1:42">
      <c r="A9" s="13">
        <f>A8+1</f>
        <v>3</v>
      </c>
      <c r="B9" s="19">
        <v>2087544</v>
      </c>
      <c r="C9" s="20" t="s">
        <v>115</v>
      </c>
      <c r="D9" s="19">
        <v>2087594</v>
      </c>
      <c r="E9" s="14" t="s">
        <v>45</v>
      </c>
      <c r="F9" s="14" t="s">
        <v>55</v>
      </c>
      <c r="G9" s="14" t="s">
        <v>116</v>
      </c>
      <c r="H9" s="14">
        <f t="shared" si="1"/>
        <v>50</v>
      </c>
      <c r="I9" s="14">
        <v>10.5</v>
      </c>
      <c r="J9" s="14"/>
      <c r="K9" s="34"/>
      <c r="L9" s="14"/>
      <c r="M9" s="14"/>
      <c r="N9" s="14"/>
      <c r="O9" s="35"/>
      <c r="P9" s="35"/>
      <c r="Q9" s="35"/>
      <c r="R9" s="35"/>
      <c r="S9" s="35"/>
      <c r="T9" s="32">
        <f>H9*I9*0.06</f>
        <v>31.5</v>
      </c>
      <c r="U9" s="14"/>
      <c r="V9" s="32"/>
      <c r="W9" s="35"/>
      <c r="X9" s="32"/>
      <c r="Y9" s="14"/>
      <c r="Z9" s="32"/>
      <c r="AA9" s="32"/>
      <c r="AB9" s="32"/>
      <c r="AC9" s="35"/>
      <c r="AD9" s="32"/>
      <c r="AE9" s="32">
        <f>T9*1.2</f>
        <v>37.8</v>
      </c>
      <c r="AF9" s="32"/>
      <c r="AG9" s="32">
        <f>H9*I9+(H9+I9)*2*0.045</f>
        <v>530.445</v>
      </c>
      <c r="AH9" s="32"/>
      <c r="AI9" s="32"/>
      <c r="AJ9" s="32"/>
      <c r="AK9" s="32"/>
      <c r="AL9" s="28">
        <f>H9*0.2*2</f>
        <v>20</v>
      </c>
      <c r="AM9" s="28">
        <f>H9/15*6*0.15</f>
        <v>3</v>
      </c>
      <c r="AN9" s="28"/>
      <c r="AO9" s="28">
        <f>H9*2</f>
        <v>100</v>
      </c>
      <c r="AP9" s="14"/>
    </row>
    <row r="10" s="1" customFormat="1" ht="19.95" customHeight="1" spans="1:42">
      <c r="A10" s="13">
        <f t="shared" ref="A10:A49" si="2">A9+1</f>
        <v>4</v>
      </c>
      <c r="B10" s="19">
        <v>2089176</v>
      </c>
      <c r="C10" s="20" t="s">
        <v>115</v>
      </c>
      <c r="D10" s="19">
        <v>2089226</v>
      </c>
      <c r="E10" s="14" t="s">
        <v>45</v>
      </c>
      <c r="F10" s="14" t="s">
        <v>55</v>
      </c>
      <c r="G10" s="14" t="s">
        <v>116</v>
      </c>
      <c r="H10" s="14">
        <f t="shared" si="1"/>
        <v>50</v>
      </c>
      <c r="I10" s="14">
        <v>10.5</v>
      </c>
      <c r="J10" s="14"/>
      <c r="K10" s="34"/>
      <c r="L10" s="14"/>
      <c r="M10" s="14"/>
      <c r="N10" s="14"/>
      <c r="O10" s="35"/>
      <c r="P10" s="35"/>
      <c r="Q10" s="35"/>
      <c r="R10" s="35"/>
      <c r="S10" s="35"/>
      <c r="T10" s="32">
        <f>H10*I10*0.06</f>
        <v>31.5</v>
      </c>
      <c r="U10" s="14"/>
      <c r="V10" s="32"/>
      <c r="W10" s="35"/>
      <c r="X10" s="32"/>
      <c r="Y10" s="14"/>
      <c r="Z10" s="32"/>
      <c r="AA10" s="32"/>
      <c r="AB10" s="32"/>
      <c r="AC10" s="35"/>
      <c r="AD10" s="32"/>
      <c r="AE10" s="32">
        <f>T10*1.2</f>
        <v>37.8</v>
      </c>
      <c r="AF10" s="32"/>
      <c r="AG10" s="32">
        <f>H10*I10+(H10+I10)*2*0.045</f>
        <v>530.445</v>
      </c>
      <c r="AH10" s="32"/>
      <c r="AI10" s="32"/>
      <c r="AJ10" s="32"/>
      <c r="AK10" s="32"/>
      <c r="AL10" s="28">
        <f>H10*0.2*2</f>
        <v>20</v>
      </c>
      <c r="AM10" s="28">
        <f>H10/15*6*0.15</f>
        <v>3</v>
      </c>
      <c r="AN10" s="28"/>
      <c r="AO10" s="28">
        <f>H10*2</f>
        <v>100</v>
      </c>
      <c r="AP10" s="14"/>
    </row>
    <row r="11" s="1" customFormat="1" ht="25.1" customHeight="1" spans="1:42">
      <c r="A11" s="13">
        <f t="shared" si="2"/>
        <v>5</v>
      </c>
      <c r="B11" s="19">
        <v>2100340</v>
      </c>
      <c r="C11" s="20" t="s">
        <v>115</v>
      </c>
      <c r="D11" s="19">
        <v>2101080</v>
      </c>
      <c r="E11" s="14" t="s">
        <v>45</v>
      </c>
      <c r="F11" s="21" t="s">
        <v>117</v>
      </c>
      <c r="G11" s="14" t="s">
        <v>118</v>
      </c>
      <c r="H11" s="14">
        <f t="shared" si="1"/>
        <v>740</v>
      </c>
      <c r="I11" s="14">
        <f>3.75*3</f>
        <v>11.25</v>
      </c>
      <c r="J11" s="14">
        <v>4</v>
      </c>
      <c r="K11" s="34">
        <f t="shared" ref="K11:K30" si="3">H11*I11</f>
        <v>8325</v>
      </c>
      <c r="L11" s="14"/>
      <c r="M11" s="14"/>
      <c r="N11" s="14">
        <v>6</v>
      </c>
      <c r="O11" s="32">
        <f t="shared" ref="O11:O25" si="4">(H11-4)*(I11-0.3)</f>
        <v>8059.2</v>
      </c>
      <c r="P11" s="32">
        <v>8</v>
      </c>
      <c r="Q11" s="32">
        <f>O11*0.2</f>
        <v>1611.84</v>
      </c>
      <c r="R11" s="32">
        <v>10</v>
      </c>
      <c r="S11" s="32">
        <f>Q11*0.1</f>
        <v>161.184</v>
      </c>
      <c r="T11" s="32"/>
      <c r="U11" s="14">
        <v>4</v>
      </c>
      <c r="V11" s="32">
        <f t="shared" ref="V11:V30" si="5">K11</f>
        <v>8325</v>
      </c>
      <c r="W11" s="35"/>
      <c r="X11" s="32"/>
      <c r="Y11" s="14">
        <v>6</v>
      </c>
      <c r="Z11" s="32">
        <f t="shared" ref="Z11:Z25" si="6">O11</f>
        <v>8059.2</v>
      </c>
      <c r="AA11" s="32">
        <v>8</v>
      </c>
      <c r="AB11" s="32">
        <f>Q11</f>
        <v>1611.84</v>
      </c>
      <c r="AC11" s="32">
        <v>10</v>
      </c>
      <c r="AD11" s="32">
        <f>S11</f>
        <v>161.184</v>
      </c>
      <c r="AE11" s="32"/>
      <c r="AF11" s="32"/>
      <c r="AG11" s="32">
        <f t="shared" ref="AG11:AG30" si="7">K11+(H11+I11)*2*0.04+O11+(H11-4+I11-0.3)*0.06+S11</f>
        <v>16650.301</v>
      </c>
      <c r="AH11" s="32">
        <f>H11*0.1</f>
        <v>74</v>
      </c>
      <c r="AI11" s="32">
        <f>AH11*0.5*1.1</f>
        <v>40.7</v>
      </c>
      <c r="AJ11" s="32">
        <f t="shared" ref="AJ11:AJ49" si="8">(H11+I11)*2</f>
        <v>1502.5</v>
      </c>
      <c r="AK11" s="32">
        <f t="shared" ref="AK11:AK28" si="9">(H11-4+I11-0.3)*2</f>
        <v>1493.9</v>
      </c>
      <c r="AL11" s="28">
        <f t="shared" ref="AL11:AL29" si="10">H11*0.2</f>
        <v>148</v>
      </c>
      <c r="AM11" s="28">
        <f>H11/15*6*0.15*2</f>
        <v>88.8</v>
      </c>
      <c r="AN11" s="28"/>
      <c r="AO11" s="28"/>
      <c r="AP11" s="14"/>
    </row>
    <row r="12" s="1" customFormat="1" ht="25.1" customHeight="1" spans="1:42">
      <c r="A12" s="13">
        <f t="shared" si="2"/>
        <v>6</v>
      </c>
      <c r="B12" s="19">
        <v>2101080</v>
      </c>
      <c r="C12" s="20" t="s">
        <v>115</v>
      </c>
      <c r="D12" s="19">
        <v>2101090</v>
      </c>
      <c r="E12" s="14" t="s">
        <v>45</v>
      </c>
      <c r="F12" s="21" t="s">
        <v>117</v>
      </c>
      <c r="G12" s="14" t="s">
        <v>119</v>
      </c>
      <c r="H12" s="14">
        <f t="shared" si="1"/>
        <v>10</v>
      </c>
      <c r="I12" s="14">
        <f>3.75*3</f>
        <v>11.25</v>
      </c>
      <c r="J12" s="14">
        <v>4</v>
      </c>
      <c r="K12" s="34">
        <f t="shared" si="3"/>
        <v>112.5</v>
      </c>
      <c r="L12" s="14"/>
      <c r="M12" s="14"/>
      <c r="N12" s="14">
        <v>6</v>
      </c>
      <c r="O12" s="32">
        <f t="shared" si="4"/>
        <v>65.7</v>
      </c>
      <c r="P12" s="32"/>
      <c r="Q12" s="32"/>
      <c r="R12" s="32"/>
      <c r="S12" s="32"/>
      <c r="T12" s="32"/>
      <c r="U12" s="14">
        <v>4</v>
      </c>
      <c r="V12" s="32">
        <f t="shared" si="5"/>
        <v>112.5</v>
      </c>
      <c r="W12" s="35"/>
      <c r="X12" s="32"/>
      <c r="Y12" s="14">
        <v>6</v>
      </c>
      <c r="Z12" s="32">
        <f t="shared" si="6"/>
        <v>65.7</v>
      </c>
      <c r="AA12" s="32"/>
      <c r="AB12" s="32"/>
      <c r="AC12" s="32"/>
      <c r="AD12" s="32"/>
      <c r="AE12" s="32"/>
      <c r="AF12" s="32"/>
      <c r="AG12" s="32">
        <f t="shared" si="7"/>
        <v>180.917</v>
      </c>
      <c r="AH12" s="32"/>
      <c r="AI12" s="32"/>
      <c r="AJ12" s="32">
        <f t="shared" si="8"/>
        <v>42.5</v>
      </c>
      <c r="AK12" s="32">
        <f t="shared" si="9"/>
        <v>33.9</v>
      </c>
      <c r="AL12" s="28">
        <f t="shared" si="10"/>
        <v>2</v>
      </c>
      <c r="AM12" s="28">
        <f>H12/15*6*0.15*2</f>
        <v>1.2</v>
      </c>
      <c r="AN12" s="28"/>
      <c r="AO12" s="28"/>
      <c r="AP12" s="21" t="s">
        <v>120</v>
      </c>
    </row>
    <row r="13" s="1" customFormat="1" ht="25.1" customHeight="1" spans="1:42">
      <c r="A13" s="13">
        <f t="shared" si="2"/>
        <v>7</v>
      </c>
      <c r="B13" s="19">
        <v>2101090</v>
      </c>
      <c r="C13" s="20" t="s">
        <v>115</v>
      </c>
      <c r="D13" s="19">
        <v>2101485</v>
      </c>
      <c r="E13" s="14" t="s">
        <v>45</v>
      </c>
      <c r="F13" s="21" t="s">
        <v>117</v>
      </c>
      <c r="G13" s="14" t="s">
        <v>118</v>
      </c>
      <c r="H13" s="14">
        <f t="shared" si="1"/>
        <v>395</v>
      </c>
      <c r="I13" s="14">
        <f>3.75*3</f>
        <v>11.25</v>
      </c>
      <c r="J13" s="14">
        <v>4</v>
      </c>
      <c r="K13" s="34">
        <f t="shared" si="3"/>
        <v>4443.75</v>
      </c>
      <c r="L13" s="14"/>
      <c r="M13" s="14"/>
      <c r="N13" s="14">
        <v>6</v>
      </c>
      <c r="O13" s="32">
        <f t="shared" si="4"/>
        <v>4281.45</v>
      </c>
      <c r="P13" s="32">
        <v>8</v>
      </c>
      <c r="Q13" s="32">
        <f>O13*0.2</f>
        <v>856.29</v>
      </c>
      <c r="R13" s="32">
        <v>10</v>
      </c>
      <c r="S13" s="32">
        <f>Q13*0.1</f>
        <v>85.629</v>
      </c>
      <c r="T13" s="32"/>
      <c r="U13" s="14">
        <v>4</v>
      </c>
      <c r="V13" s="32">
        <f t="shared" si="5"/>
        <v>4443.75</v>
      </c>
      <c r="W13" s="35"/>
      <c r="X13" s="32"/>
      <c r="Y13" s="14">
        <v>6</v>
      </c>
      <c r="Z13" s="32">
        <f t="shared" si="6"/>
        <v>4281.45</v>
      </c>
      <c r="AA13" s="32">
        <v>8</v>
      </c>
      <c r="AB13" s="32">
        <f>Q13</f>
        <v>856.29</v>
      </c>
      <c r="AC13" s="32">
        <v>10</v>
      </c>
      <c r="AD13" s="32">
        <f>S13</f>
        <v>85.629</v>
      </c>
      <c r="AE13" s="32"/>
      <c r="AF13" s="32"/>
      <c r="AG13" s="32">
        <f t="shared" si="7"/>
        <v>8867.446</v>
      </c>
      <c r="AH13" s="32">
        <f>H13*0.1</f>
        <v>39.5</v>
      </c>
      <c r="AI13" s="32">
        <f>AH13*0.5*1.1</f>
        <v>21.725</v>
      </c>
      <c r="AJ13" s="32">
        <f t="shared" si="8"/>
        <v>812.5</v>
      </c>
      <c r="AK13" s="32">
        <f t="shared" si="9"/>
        <v>803.9</v>
      </c>
      <c r="AL13" s="28">
        <f t="shared" si="10"/>
        <v>79</v>
      </c>
      <c r="AM13" s="28">
        <f>H13/15*6*0.15*2</f>
        <v>47.4</v>
      </c>
      <c r="AN13" s="28"/>
      <c r="AO13" s="28"/>
      <c r="AP13" s="14"/>
    </row>
    <row r="14" s="1" customFormat="1" ht="25.1" customHeight="1" spans="1:42">
      <c r="A14" s="13">
        <f t="shared" si="2"/>
        <v>8</v>
      </c>
      <c r="B14" s="19">
        <v>2101485</v>
      </c>
      <c r="C14" s="20" t="s">
        <v>115</v>
      </c>
      <c r="D14" s="19">
        <v>2101505</v>
      </c>
      <c r="E14" s="14" t="s">
        <v>45</v>
      </c>
      <c r="F14" s="21" t="s">
        <v>117</v>
      </c>
      <c r="G14" s="14" t="s">
        <v>119</v>
      </c>
      <c r="H14" s="14">
        <f t="shared" si="1"/>
        <v>20</v>
      </c>
      <c r="I14" s="14">
        <f>3.75*3</f>
        <v>11.25</v>
      </c>
      <c r="J14" s="14">
        <v>4</v>
      </c>
      <c r="K14" s="34">
        <f t="shared" si="3"/>
        <v>225</v>
      </c>
      <c r="L14" s="14"/>
      <c r="M14" s="14"/>
      <c r="N14" s="14">
        <v>6</v>
      </c>
      <c r="O14" s="32">
        <f t="shared" si="4"/>
        <v>175.2</v>
      </c>
      <c r="P14" s="32"/>
      <c r="Q14" s="32"/>
      <c r="R14" s="32"/>
      <c r="S14" s="32"/>
      <c r="T14" s="32"/>
      <c r="U14" s="14">
        <v>4</v>
      </c>
      <c r="V14" s="32">
        <f t="shared" si="5"/>
        <v>225</v>
      </c>
      <c r="W14" s="35"/>
      <c r="X14" s="32"/>
      <c r="Y14" s="14">
        <v>6</v>
      </c>
      <c r="Z14" s="32">
        <f t="shared" si="6"/>
        <v>175.2</v>
      </c>
      <c r="AA14" s="32"/>
      <c r="AB14" s="32"/>
      <c r="AC14" s="32"/>
      <c r="AD14" s="32"/>
      <c r="AE14" s="32"/>
      <c r="AF14" s="32"/>
      <c r="AG14" s="32">
        <f t="shared" si="7"/>
        <v>404.317</v>
      </c>
      <c r="AH14" s="32"/>
      <c r="AI14" s="32"/>
      <c r="AJ14" s="32">
        <f t="shared" si="8"/>
        <v>62.5</v>
      </c>
      <c r="AK14" s="32">
        <f t="shared" si="9"/>
        <v>53.9</v>
      </c>
      <c r="AL14" s="28">
        <f t="shared" si="10"/>
        <v>4</v>
      </c>
      <c r="AM14" s="28">
        <f>H14/15*6*0.15*2</f>
        <v>2.4</v>
      </c>
      <c r="AN14" s="28"/>
      <c r="AO14" s="28"/>
      <c r="AP14" s="21" t="s">
        <v>121</v>
      </c>
    </row>
    <row r="15" s="1" customFormat="1" ht="25.1" customHeight="1" spans="1:42">
      <c r="A15" s="13">
        <f t="shared" si="2"/>
        <v>9</v>
      </c>
      <c r="B15" s="19">
        <v>2101505</v>
      </c>
      <c r="C15" s="20" t="s">
        <v>115</v>
      </c>
      <c r="D15" s="19">
        <v>2101600</v>
      </c>
      <c r="E15" s="14" t="s">
        <v>45</v>
      </c>
      <c r="F15" s="21" t="s">
        <v>117</v>
      </c>
      <c r="G15" s="14" t="s">
        <v>118</v>
      </c>
      <c r="H15" s="14">
        <f t="shared" si="1"/>
        <v>95</v>
      </c>
      <c r="I15" s="14">
        <f>3.75*3</f>
        <v>11.25</v>
      </c>
      <c r="J15" s="14">
        <v>4</v>
      </c>
      <c r="K15" s="34">
        <f t="shared" si="3"/>
        <v>1068.75</v>
      </c>
      <c r="L15" s="14"/>
      <c r="M15" s="14"/>
      <c r="N15" s="14">
        <v>6</v>
      </c>
      <c r="O15" s="32">
        <f t="shared" si="4"/>
        <v>996.45</v>
      </c>
      <c r="P15" s="32">
        <v>8</v>
      </c>
      <c r="Q15" s="32">
        <f>O15*0.2</f>
        <v>199.29</v>
      </c>
      <c r="R15" s="32">
        <v>10</v>
      </c>
      <c r="S15" s="32">
        <f>Q15*0.1</f>
        <v>19.929</v>
      </c>
      <c r="T15" s="32"/>
      <c r="U15" s="14">
        <v>4</v>
      </c>
      <c r="V15" s="32">
        <f t="shared" si="5"/>
        <v>1068.75</v>
      </c>
      <c r="W15" s="35"/>
      <c r="X15" s="32"/>
      <c r="Y15" s="14">
        <v>6</v>
      </c>
      <c r="Z15" s="32">
        <f t="shared" si="6"/>
        <v>996.45</v>
      </c>
      <c r="AA15" s="32">
        <v>8</v>
      </c>
      <c r="AB15" s="32">
        <f>Q15</f>
        <v>199.29</v>
      </c>
      <c r="AC15" s="32">
        <v>10</v>
      </c>
      <c r="AD15" s="32">
        <f>S15</f>
        <v>19.929</v>
      </c>
      <c r="AE15" s="32"/>
      <c r="AF15" s="32"/>
      <c r="AG15" s="32">
        <f t="shared" si="7"/>
        <v>2099.746</v>
      </c>
      <c r="AH15" s="32">
        <f>H15*0.1</f>
        <v>9.5</v>
      </c>
      <c r="AI15" s="32">
        <f>AH15*0.5*1.1</f>
        <v>5.225</v>
      </c>
      <c r="AJ15" s="32">
        <f t="shared" si="8"/>
        <v>212.5</v>
      </c>
      <c r="AK15" s="32">
        <f t="shared" si="9"/>
        <v>203.9</v>
      </c>
      <c r="AL15" s="28">
        <f t="shared" si="10"/>
        <v>19</v>
      </c>
      <c r="AM15" s="28">
        <f>H15/15*6*0.15*2</f>
        <v>11.4</v>
      </c>
      <c r="AN15" s="28"/>
      <c r="AO15" s="28"/>
      <c r="AP15" s="14"/>
    </row>
    <row r="16" s="1" customFormat="1" ht="19.95" customHeight="1" spans="1:42">
      <c r="A16" s="13">
        <f t="shared" si="2"/>
        <v>10</v>
      </c>
      <c r="B16" s="19">
        <v>2101600</v>
      </c>
      <c r="C16" s="20" t="s">
        <v>115</v>
      </c>
      <c r="D16" s="19">
        <v>2102120</v>
      </c>
      <c r="E16" s="14" t="s">
        <v>45</v>
      </c>
      <c r="F16" s="21" t="s">
        <v>122</v>
      </c>
      <c r="G16" s="14" t="s">
        <v>118</v>
      </c>
      <c r="H16" s="14">
        <f t="shared" si="1"/>
        <v>520</v>
      </c>
      <c r="I16" s="14">
        <v>7.5</v>
      </c>
      <c r="J16" s="14">
        <v>4</v>
      </c>
      <c r="K16" s="34">
        <f t="shared" si="3"/>
        <v>3900</v>
      </c>
      <c r="L16" s="14"/>
      <c r="M16" s="14"/>
      <c r="N16" s="14">
        <v>6</v>
      </c>
      <c r="O16" s="32">
        <f t="shared" si="4"/>
        <v>3715.2</v>
      </c>
      <c r="P16" s="32">
        <v>8</v>
      </c>
      <c r="Q16" s="32">
        <f>O16*0.2</f>
        <v>743.04</v>
      </c>
      <c r="R16" s="32">
        <v>10</v>
      </c>
      <c r="S16" s="32">
        <f>Q16*0.1</f>
        <v>74.304</v>
      </c>
      <c r="T16" s="32"/>
      <c r="U16" s="14">
        <v>4</v>
      </c>
      <c r="V16" s="32">
        <f t="shared" si="5"/>
        <v>3900</v>
      </c>
      <c r="W16" s="35"/>
      <c r="X16" s="32"/>
      <c r="Y16" s="14">
        <v>6</v>
      </c>
      <c r="Z16" s="32">
        <f t="shared" si="6"/>
        <v>3715.2</v>
      </c>
      <c r="AA16" s="32">
        <v>8</v>
      </c>
      <c r="AB16" s="32">
        <f>Q16</f>
        <v>743.04</v>
      </c>
      <c r="AC16" s="32">
        <v>10</v>
      </c>
      <c r="AD16" s="32">
        <f>S16</f>
        <v>74.304</v>
      </c>
      <c r="AE16" s="32"/>
      <c r="AF16" s="32"/>
      <c r="AG16" s="32">
        <f t="shared" si="7"/>
        <v>7763.096</v>
      </c>
      <c r="AH16" s="32">
        <f>H16*0.1</f>
        <v>52</v>
      </c>
      <c r="AI16" s="32">
        <f>AH16*0.5*1.1</f>
        <v>28.6</v>
      </c>
      <c r="AJ16" s="32">
        <f t="shared" si="8"/>
        <v>1055</v>
      </c>
      <c r="AK16" s="32">
        <f t="shared" si="9"/>
        <v>1046.4</v>
      </c>
      <c r="AL16" s="28">
        <f t="shared" si="10"/>
        <v>104</v>
      </c>
      <c r="AM16" s="28">
        <f t="shared" ref="AM16:AM49" si="11">H16/15*6*0.15</f>
        <v>31.2</v>
      </c>
      <c r="AN16" s="28"/>
      <c r="AO16" s="28"/>
      <c r="AP16" s="14"/>
    </row>
    <row r="17" s="1" customFormat="1" ht="19.95" customHeight="1" spans="1:42">
      <c r="A17" s="13">
        <f t="shared" si="2"/>
        <v>11</v>
      </c>
      <c r="B17" s="19">
        <v>2102120</v>
      </c>
      <c r="C17" s="20" t="s">
        <v>115</v>
      </c>
      <c r="D17" s="19">
        <v>2102856</v>
      </c>
      <c r="E17" s="14" t="s">
        <v>45</v>
      </c>
      <c r="F17" s="14" t="s">
        <v>123</v>
      </c>
      <c r="G17" s="14" t="s">
        <v>118</v>
      </c>
      <c r="H17" s="14">
        <f t="shared" si="1"/>
        <v>736</v>
      </c>
      <c r="I17" s="14">
        <v>7.5</v>
      </c>
      <c r="J17" s="14">
        <v>4</v>
      </c>
      <c r="K17" s="34">
        <f t="shared" si="3"/>
        <v>5520</v>
      </c>
      <c r="L17" s="14"/>
      <c r="M17" s="14"/>
      <c r="N17" s="14">
        <v>6</v>
      </c>
      <c r="O17" s="32">
        <f t="shared" si="4"/>
        <v>5270.4</v>
      </c>
      <c r="P17" s="32">
        <v>8</v>
      </c>
      <c r="Q17" s="32">
        <f>O17*0.2</f>
        <v>1054.08</v>
      </c>
      <c r="R17" s="32">
        <v>10</v>
      </c>
      <c r="S17" s="32">
        <f>Q17*0.1</f>
        <v>105.408</v>
      </c>
      <c r="T17" s="32"/>
      <c r="U17" s="14">
        <v>4</v>
      </c>
      <c r="V17" s="32">
        <f t="shared" si="5"/>
        <v>5520</v>
      </c>
      <c r="W17" s="35"/>
      <c r="X17" s="32"/>
      <c r="Y17" s="14">
        <v>6</v>
      </c>
      <c r="Z17" s="32">
        <f t="shared" si="6"/>
        <v>5270.4</v>
      </c>
      <c r="AA17" s="32">
        <v>8</v>
      </c>
      <c r="AB17" s="32">
        <f>Q17</f>
        <v>1054.08</v>
      </c>
      <c r="AC17" s="32">
        <v>10</v>
      </c>
      <c r="AD17" s="32">
        <f>S17</f>
        <v>105.408</v>
      </c>
      <c r="AE17" s="32"/>
      <c r="AF17" s="32"/>
      <c r="AG17" s="32">
        <f t="shared" si="7"/>
        <v>10999.64</v>
      </c>
      <c r="AH17" s="32">
        <f>H17*0.1</f>
        <v>73.6</v>
      </c>
      <c r="AI17" s="32">
        <f>AH17*0.5*1.1</f>
        <v>40.48</v>
      </c>
      <c r="AJ17" s="32">
        <f t="shared" si="8"/>
        <v>1487</v>
      </c>
      <c r="AK17" s="32">
        <f t="shared" si="9"/>
        <v>1478.4</v>
      </c>
      <c r="AL17" s="28">
        <f t="shared" si="10"/>
        <v>147.2</v>
      </c>
      <c r="AM17" s="28">
        <f t="shared" si="11"/>
        <v>44.16</v>
      </c>
      <c r="AN17" s="28"/>
      <c r="AO17" s="28"/>
      <c r="AP17" s="14"/>
    </row>
    <row r="18" s="1" customFormat="1" ht="19.95" customHeight="1" spans="1:42">
      <c r="A18" s="13">
        <f t="shared" si="2"/>
        <v>12</v>
      </c>
      <c r="B18" s="19">
        <v>2102856</v>
      </c>
      <c r="C18" s="20" t="s">
        <v>115</v>
      </c>
      <c r="D18" s="19">
        <v>2102872</v>
      </c>
      <c r="E18" s="14" t="s">
        <v>45</v>
      </c>
      <c r="F18" s="14" t="s">
        <v>123</v>
      </c>
      <c r="G18" s="14" t="s">
        <v>119</v>
      </c>
      <c r="H18" s="14">
        <f t="shared" si="1"/>
        <v>16</v>
      </c>
      <c r="I18" s="14">
        <v>7.5</v>
      </c>
      <c r="J18" s="14">
        <v>4</v>
      </c>
      <c r="K18" s="34">
        <f t="shared" si="3"/>
        <v>120</v>
      </c>
      <c r="L18" s="14"/>
      <c r="M18" s="14"/>
      <c r="N18" s="14">
        <v>6</v>
      </c>
      <c r="O18" s="32">
        <f t="shared" si="4"/>
        <v>86.4</v>
      </c>
      <c r="P18" s="32"/>
      <c r="Q18" s="32"/>
      <c r="R18" s="32"/>
      <c r="S18" s="32"/>
      <c r="T18" s="32"/>
      <c r="U18" s="14">
        <v>4</v>
      </c>
      <c r="V18" s="32">
        <f t="shared" si="5"/>
        <v>120</v>
      </c>
      <c r="W18" s="35"/>
      <c r="X18" s="32"/>
      <c r="Y18" s="14">
        <v>6</v>
      </c>
      <c r="Z18" s="32">
        <f t="shared" si="6"/>
        <v>86.4</v>
      </c>
      <c r="AA18" s="32"/>
      <c r="AB18" s="32"/>
      <c r="AC18" s="32"/>
      <c r="AD18" s="32"/>
      <c r="AE18" s="32"/>
      <c r="AF18" s="32"/>
      <c r="AG18" s="32">
        <f t="shared" si="7"/>
        <v>209.432</v>
      </c>
      <c r="AH18" s="32"/>
      <c r="AI18" s="32"/>
      <c r="AJ18" s="32">
        <f t="shared" si="8"/>
        <v>47</v>
      </c>
      <c r="AK18" s="32">
        <f t="shared" si="9"/>
        <v>38.4</v>
      </c>
      <c r="AL18" s="28">
        <f t="shared" si="10"/>
        <v>3.2</v>
      </c>
      <c r="AM18" s="28">
        <f t="shared" si="11"/>
        <v>0.96</v>
      </c>
      <c r="AN18" s="28"/>
      <c r="AO18" s="28"/>
      <c r="AP18" s="21" t="s">
        <v>124</v>
      </c>
    </row>
    <row r="19" s="1" customFormat="1" ht="19.95" customHeight="1" spans="1:42">
      <c r="A19" s="13">
        <f t="shared" si="2"/>
        <v>13</v>
      </c>
      <c r="B19" s="19">
        <v>2102872</v>
      </c>
      <c r="C19" s="20" t="s">
        <v>115</v>
      </c>
      <c r="D19" s="19">
        <v>2103695</v>
      </c>
      <c r="E19" s="14" t="s">
        <v>45</v>
      </c>
      <c r="F19" s="14" t="s">
        <v>123</v>
      </c>
      <c r="G19" s="14" t="s">
        <v>118</v>
      </c>
      <c r="H19" s="14">
        <f t="shared" si="1"/>
        <v>823</v>
      </c>
      <c r="I19" s="14">
        <v>7.5</v>
      </c>
      <c r="J19" s="14">
        <v>4</v>
      </c>
      <c r="K19" s="34">
        <f t="shared" si="3"/>
        <v>6172.5</v>
      </c>
      <c r="L19" s="14"/>
      <c r="M19" s="14"/>
      <c r="N19" s="14">
        <v>6</v>
      </c>
      <c r="O19" s="32">
        <f t="shared" si="4"/>
        <v>5896.8</v>
      </c>
      <c r="P19" s="32">
        <v>8</v>
      </c>
      <c r="Q19" s="32">
        <f>O19*0.2</f>
        <v>1179.36</v>
      </c>
      <c r="R19" s="32">
        <v>10</v>
      </c>
      <c r="S19" s="32">
        <f>Q19*0.1</f>
        <v>117.936</v>
      </c>
      <c r="T19" s="32"/>
      <c r="U19" s="14">
        <v>4</v>
      </c>
      <c r="V19" s="32">
        <f t="shared" si="5"/>
        <v>6172.5</v>
      </c>
      <c r="W19" s="35"/>
      <c r="X19" s="32"/>
      <c r="Y19" s="14">
        <v>6</v>
      </c>
      <c r="Z19" s="32">
        <f t="shared" si="6"/>
        <v>5896.8</v>
      </c>
      <c r="AA19" s="32">
        <v>8</v>
      </c>
      <c r="AB19" s="32">
        <f>Q19</f>
        <v>1179.36</v>
      </c>
      <c r="AC19" s="32">
        <v>10</v>
      </c>
      <c r="AD19" s="32">
        <f>S19</f>
        <v>117.936</v>
      </c>
      <c r="AE19" s="32"/>
      <c r="AF19" s="32"/>
      <c r="AG19" s="32">
        <f t="shared" si="7"/>
        <v>12303.248</v>
      </c>
      <c r="AH19" s="32">
        <f>H19*0.1</f>
        <v>82.3</v>
      </c>
      <c r="AI19" s="32">
        <f>AH19*0.5*1.1</f>
        <v>45.265</v>
      </c>
      <c r="AJ19" s="32">
        <f t="shared" si="8"/>
        <v>1661</v>
      </c>
      <c r="AK19" s="32">
        <f t="shared" si="9"/>
        <v>1652.4</v>
      </c>
      <c r="AL19" s="28">
        <f t="shared" si="10"/>
        <v>164.6</v>
      </c>
      <c r="AM19" s="28">
        <f t="shared" si="11"/>
        <v>49.38</v>
      </c>
      <c r="AN19" s="28"/>
      <c r="AO19" s="28"/>
      <c r="AP19" s="14"/>
    </row>
    <row r="20" s="1" customFormat="1" ht="19.95" customHeight="1" spans="1:42">
      <c r="A20" s="13">
        <f t="shared" si="2"/>
        <v>14</v>
      </c>
      <c r="B20" s="19">
        <v>2103695</v>
      </c>
      <c r="C20" s="20" t="s">
        <v>115</v>
      </c>
      <c r="D20" s="19">
        <v>2103705</v>
      </c>
      <c r="E20" s="14" t="s">
        <v>45</v>
      </c>
      <c r="F20" s="14" t="s">
        <v>123</v>
      </c>
      <c r="G20" s="14" t="s">
        <v>119</v>
      </c>
      <c r="H20" s="14">
        <f t="shared" si="1"/>
        <v>10</v>
      </c>
      <c r="I20" s="14">
        <v>7.5</v>
      </c>
      <c r="J20" s="14">
        <v>4</v>
      </c>
      <c r="K20" s="34">
        <f t="shared" si="3"/>
        <v>75</v>
      </c>
      <c r="L20" s="14"/>
      <c r="M20" s="14"/>
      <c r="N20" s="14">
        <v>6</v>
      </c>
      <c r="O20" s="32">
        <f t="shared" si="4"/>
        <v>43.2</v>
      </c>
      <c r="P20" s="32"/>
      <c r="Q20" s="32"/>
      <c r="R20" s="32"/>
      <c r="S20" s="32"/>
      <c r="T20" s="32"/>
      <c r="U20" s="14">
        <v>4</v>
      </c>
      <c r="V20" s="32">
        <f t="shared" si="5"/>
        <v>75</v>
      </c>
      <c r="W20" s="35"/>
      <c r="X20" s="32"/>
      <c r="Y20" s="14">
        <v>6</v>
      </c>
      <c r="Z20" s="32">
        <f t="shared" si="6"/>
        <v>43.2</v>
      </c>
      <c r="AA20" s="32"/>
      <c r="AB20" s="32"/>
      <c r="AC20" s="32"/>
      <c r="AD20" s="32"/>
      <c r="AE20" s="32"/>
      <c r="AF20" s="32"/>
      <c r="AG20" s="32">
        <f t="shared" si="7"/>
        <v>120.392</v>
      </c>
      <c r="AH20" s="32"/>
      <c r="AI20" s="32"/>
      <c r="AJ20" s="32">
        <f t="shared" si="8"/>
        <v>35</v>
      </c>
      <c r="AK20" s="32">
        <f t="shared" si="9"/>
        <v>26.4</v>
      </c>
      <c r="AL20" s="28">
        <f t="shared" si="10"/>
        <v>2</v>
      </c>
      <c r="AM20" s="28">
        <f t="shared" si="11"/>
        <v>0.6</v>
      </c>
      <c r="AN20" s="28"/>
      <c r="AO20" s="28"/>
      <c r="AP20" s="21" t="s">
        <v>125</v>
      </c>
    </row>
    <row r="21" s="1" customFormat="1" ht="19.95" customHeight="1" spans="1:42">
      <c r="A21" s="13">
        <f t="shared" si="2"/>
        <v>15</v>
      </c>
      <c r="B21" s="19">
        <v>2103705</v>
      </c>
      <c r="C21" s="20" t="s">
        <v>115</v>
      </c>
      <c r="D21" s="19">
        <v>2103750</v>
      </c>
      <c r="E21" s="14" t="s">
        <v>45</v>
      </c>
      <c r="F21" s="14" t="s">
        <v>123</v>
      </c>
      <c r="G21" s="14" t="s">
        <v>118</v>
      </c>
      <c r="H21" s="14">
        <f t="shared" si="1"/>
        <v>45</v>
      </c>
      <c r="I21" s="14">
        <v>7.5</v>
      </c>
      <c r="J21" s="14">
        <v>4</v>
      </c>
      <c r="K21" s="34">
        <f t="shared" si="3"/>
        <v>337.5</v>
      </c>
      <c r="L21" s="14"/>
      <c r="M21" s="14"/>
      <c r="N21" s="14">
        <v>6</v>
      </c>
      <c r="O21" s="32">
        <f t="shared" si="4"/>
        <v>295.2</v>
      </c>
      <c r="P21" s="32">
        <v>8</v>
      </c>
      <c r="Q21" s="32">
        <f>O21*0.2</f>
        <v>59.04</v>
      </c>
      <c r="R21" s="32">
        <v>10</v>
      </c>
      <c r="S21" s="32">
        <f>Q21*0.1</f>
        <v>5.904</v>
      </c>
      <c r="T21" s="32"/>
      <c r="U21" s="14">
        <v>4</v>
      </c>
      <c r="V21" s="32">
        <f t="shared" si="5"/>
        <v>337.5</v>
      </c>
      <c r="W21" s="35"/>
      <c r="X21" s="32"/>
      <c r="Y21" s="14">
        <v>6</v>
      </c>
      <c r="Z21" s="32">
        <f t="shared" si="6"/>
        <v>295.2</v>
      </c>
      <c r="AA21" s="32">
        <v>8</v>
      </c>
      <c r="AB21" s="32">
        <f>Q21</f>
        <v>59.04</v>
      </c>
      <c r="AC21" s="32">
        <v>10</v>
      </c>
      <c r="AD21" s="32">
        <f>S21</f>
        <v>5.904</v>
      </c>
      <c r="AE21" s="32"/>
      <c r="AF21" s="32"/>
      <c r="AG21" s="32">
        <f t="shared" si="7"/>
        <v>645.696</v>
      </c>
      <c r="AH21" s="32">
        <f>H21*0.1</f>
        <v>4.5</v>
      </c>
      <c r="AI21" s="32">
        <f>AH21*0.5*1.1</f>
        <v>2.475</v>
      </c>
      <c r="AJ21" s="32">
        <f t="shared" si="8"/>
        <v>105</v>
      </c>
      <c r="AK21" s="32">
        <f t="shared" si="9"/>
        <v>96.4</v>
      </c>
      <c r="AL21" s="28">
        <f t="shared" si="10"/>
        <v>9</v>
      </c>
      <c r="AM21" s="28">
        <f t="shared" si="11"/>
        <v>2.7</v>
      </c>
      <c r="AN21" s="28"/>
      <c r="AO21" s="28"/>
      <c r="AP21" s="14"/>
    </row>
    <row r="22" s="1" customFormat="1" ht="19.95" customHeight="1" spans="1:42">
      <c r="A22" s="13">
        <f t="shared" si="2"/>
        <v>16</v>
      </c>
      <c r="B22" s="19">
        <v>2103750</v>
      </c>
      <c r="C22" s="20" t="s">
        <v>115</v>
      </c>
      <c r="D22" s="19">
        <v>2103766</v>
      </c>
      <c r="E22" s="14" t="s">
        <v>45</v>
      </c>
      <c r="F22" s="14" t="s">
        <v>123</v>
      </c>
      <c r="G22" s="14" t="s">
        <v>119</v>
      </c>
      <c r="H22" s="14">
        <f t="shared" si="1"/>
        <v>16</v>
      </c>
      <c r="I22" s="14">
        <v>7.5</v>
      </c>
      <c r="J22" s="14">
        <v>4</v>
      </c>
      <c r="K22" s="34">
        <f t="shared" si="3"/>
        <v>120</v>
      </c>
      <c r="L22" s="14"/>
      <c r="M22" s="14"/>
      <c r="N22" s="14">
        <v>6</v>
      </c>
      <c r="O22" s="32">
        <f t="shared" si="4"/>
        <v>86.4</v>
      </c>
      <c r="P22" s="32"/>
      <c r="Q22" s="32"/>
      <c r="R22" s="32"/>
      <c r="S22" s="32"/>
      <c r="T22" s="32"/>
      <c r="U22" s="14">
        <v>4</v>
      </c>
      <c r="V22" s="32">
        <f t="shared" si="5"/>
        <v>120</v>
      </c>
      <c r="W22" s="35"/>
      <c r="X22" s="32"/>
      <c r="Y22" s="14">
        <v>6</v>
      </c>
      <c r="Z22" s="32">
        <f t="shared" si="6"/>
        <v>86.4</v>
      </c>
      <c r="AA22" s="32"/>
      <c r="AB22" s="32"/>
      <c r="AC22" s="32"/>
      <c r="AD22" s="32"/>
      <c r="AE22" s="32"/>
      <c r="AF22" s="32"/>
      <c r="AG22" s="32">
        <f t="shared" si="7"/>
        <v>209.432</v>
      </c>
      <c r="AH22" s="32"/>
      <c r="AI22" s="32"/>
      <c r="AJ22" s="32">
        <f t="shared" si="8"/>
        <v>47</v>
      </c>
      <c r="AK22" s="32">
        <f t="shared" si="9"/>
        <v>38.4</v>
      </c>
      <c r="AL22" s="28">
        <f t="shared" si="10"/>
        <v>3.2</v>
      </c>
      <c r="AM22" s="28">
        <f t="shared" si="11"/>
        <v>0.96</v>
      </c>
      <c r="AN22" s="28"/>
      <c r="AO22" s="28"/>
      <c r="AP22" s="21" t="s">
        <v>126</v>
      </c>
    </row>
    <row r="23" s="1" customFormat="1" ht="19.95" customHeight="1" spans="1:42">
      <c r="A23" s="13">
        <f t="shared" si="2"/>
        <v>17</v>
      </c>
      <c r="B23" s="19">
        <v>2103766</v>
      </c>
      <c r="C23" s="20" t="s">
        <v>115</v>
      </c>
      <c r="D23" s="19">
        <v>2104004</v>
      </c>
      <c r="E23" s="14" t="s">
        <v>45</v>
      </c>
      <c r="F23" s="14" t="s">
        <v>123</v>
      </c>
      <c r="G23" s="14" t="s">
        <v>118</v>
      </c>
      <c r="H23" s="14">
        <f t="shared" si="1"/>
        <v>238</v>
      </c>
      <c r="I23" s="14">
        <v>7.5</v>
      </c>
      <c r="J23" s="14">
        <v>4</v>
      </c>
      <c r="K23" s="34">
        <f t="shared" si="3"/>
        <v>1785</v>
      </c>
      <c r="L23" s="14"/>
      <c r="M23" s="14"/>
      <c r="N23" s="14">
        <v>6</v>
      </c>
      <c r="O23" s="32">
        <f t="shared" si="4"/>
        <v>1684.8</v>
      </c>
      <c r="P23" s="32">
        <v>8</v>
      </c>
      <c r="Q23" s="32">
        <f>O23*0.2</f>
        <v>336.96</v>
      </c>
      <c r="R23" s="32">
        <v>10</v>
      </c>
      <c r="S23" s="32">
        <f>Q23*0.1</f>
        <v>33.696</v>
      </c>
      <c r="T23" s="32"/>
      <c r="U23" s="14">
        <v>4</v>
      </c>
      <c r="V23" s="32">
        <f t="shared" si="5"/>
        <v>1785</v>
      </c>
      <c r="W23" s="35"/>
      <c r="X23" s="32"/>
      <c r="Y23" s="14">
        <v>6</v>
      </c>
      <c r="Z23" s="32">
        <f t="shared" si="6"/>
        <v>1684.8</v>
      </c>
      <c r="AA23" s="32">
        <v>8</v>
      </c>
      <c r="AB23" s="32">
        <f>Q23</f>
        <v>336.96</v>
      </c>
      <c r="AC23" s="32">
        <v>10</v>
      </c>
      <c r="AD23" s="32">
        <f>S23</f>
        <v>33.696</v>
      </c>
      <c r="AE23" s="32"/>
      <c r="AF23" s="32"/>
      <c r="AG23" s="32">
        <f t="shared" si="7"/>
        <v>3537.608</v>
      </c>
      <c r="AH23" s="32">
        <f>H23*0.1</f>
        <v>23.8</v>
      </c>
      <c r="AI23" s="32">
        <f>AH23*0.5*1.1</f>
        <v>13.09</v>
      </c>
      <c r="AJ23" s="32">
        <f t="shared" si="8"/>
        <v>491</v>
      </c>
      <c r="AK23" s="32">
        <f t="shared" si="9"/>
        <v>482.4</v>
      </c>
      <c r="AL23" s="28">
        <f t="shared" si="10"/>
        <v>47.6</v>
      </c>
      <c r="AM23" s="28">
        <f t="shared" si="11"/>
        <v>14.28</v>
      </c>
      <c r="AN23" s="28"/>
      <c r="AO23" s="28"/>
      <c r="AP23" s="14"/>
    </row>
    <row r="24" s="1" customFormat="1" ht="25.1" customHeight="1" spans="1:42">
      <c r="A24" s="13">
        <f t="shared" si="2"/>
        <v>18</v>
      </c>
      <c r="B24" s="19">
        <v>2104004</v>
      </c>
      <c r="C24" s="20" t="s">
        <v>115</v>
      </c>
      <c r="D24" s="19">
        <v>2104020</v>
      </c>
      <c r="E24" s="14" t="s">
        <v>45</v>
      </c>
      <c r="F24" s="14" t="s">
        <v>123</v>
      </c>
      <c r="G24" s="14" t="s">
        <v>119</v>
      </c>
      <c r="H24" s="14">
        <f t="shared" si="1"/>
        <v>16</v>
      </c>
      <c r="I24" s="14">
        <v>7.5</v>
      </c>
      <c r="J24" s="14">
        <v>4</v>
      </c>
      <c r="K24" s="34">
        <f t="shared" si="3"/>
        <v>120</v>
      </c>
      <c r="L24" s="14"/>
      <c r="M24" s="14"/>
      <c r="N24" s="14">
        <v>6</v>
      </c>
      <c r="O24" s="32">
        <f t="shared" si="4"/>
        <v>86.4</v>
      </c>
      <c r="P24" s="32"/>
      <c r="Q24" s="32"/>
      <c r="R24" s="32"/>
      <c r="S24" s="32"/>
      <c r="T24" s="32"/>
      <c r="U24" s="14">
        <v>4</v>
      </c>
      <c r="V24" s="32">
        <f t="shared" si="5"/>
        <v>120</v>
      </c>
      <c r="W24" s="35"/>
      <c r="X24" s="32"/>
      <c r="Y24" s="14">
        <v>6</v>
      </c>
      <c r="Z24" s="32">
        <f t="shared" si="6"/>
        <v>86.4</v>
      </c>
      <c r="AA24" s="32"/>
      <c r="AB24" s="32"/>
      <c r="AC24" s="32"/>
      <c r="AD24" s="32"/>
      <c r="AE24" s="32"/>
      <c r="AF24" s="32"/>
      <c r="AG24" s="32">
        <f t="shared" si="7"/>
        <v>209.432</v>
      </c>
      <c r="AH24" s="32"/>
      <c r="AI24" s="32"/>
      <c r="AJ24" s="32">
        <f t="shared" si="8"/>
        <v>47</v>
      </c>
      <c r="AK24" s="32">
        <f t="shared" si="9"/>
        <v>38.4</v>
      </c>
      <c r="AL24" s="28">
        <f t="shared" si="10"/>
        <v>3.2</v>
      </c>
      <c r="AM24" s="28">
        <f t="shared" si="11"/>
        <v>0.96</v>
      </c>
      <c r="AN24" s="28"/>
      <c r="AO24" s="28"/>
      <c r="AP24" s="21" t="s">
        <v>127</v>
      </c>
    </row>
    <row r="25" s="1" customFormat="1" ht="19.95" customHeight="1" spans="1:42">
      <c r="A25" s="13">
        <f t="shared" si="2"/>
        <v>19</v>
      </c>
      <c r="B25" s="19">
        <v>2104020</v>
      </c>
      <c r="C25" s="20" t="s">
        <v>115</v>
      </c>
      <c r="D25" s="19">
        <v>2104500</v>
      </c>
      <c r="E25" s="14" t="s">
        <v>45</v>
      </c>
      <c r="F25" s="14" t="s">
        <v>123</v>
      </c>
      <c r="G25" s="14" t="s">
        <v>118</v>
      </c>
      <c r="H25" s="14">
        <f t="shared" si="1"/>
        <v>480</v>
      </c>
      <c r="I25" s="14">
        <v>7.5</v>
      </c>
      <c r="J25" s="14">
        <v>4</v>
      </c>
      <c r="K25" s="34">
        <f t="shared" si="3"/>
        <v>3600</v>
      </c>
      <c r="L25" s="14"/>
      <c r="M25" s="14"/>
      <c r="N25" s="14">
        <v>6</v>
      </c>
      <c r="O25" s="32">
        <f t="shared" si="4"/>
        <v>3427.2</v>
      </c>
      <c r="P25" s="32">
        <v>8</v>
      </c>
      <c r="Q25" s="32">
        <f>O25*0.2</f>
        <v>685.44</v>
      </c>
      <c r="R25" s="32">
        <v>10</v>
      </c>
      <c r="S25" s="32">
        <f>Q25*0.1</f>
        <v>68.544</v>
      </c>
      <c r="T25" s="32"/>
      <c r="U25" s="14">
        <v>4</v>
      </c>
      <c r="V25" s="32">
        <f t="shared" si="5"/>
        <v>3600</v>
      </c>
      <c r="W25" s="35"/>
      <c r="X25" s="32"/>
      <c r="Y25" s="14">
        <v>6</v>
      </c>
      <c r="Z25" s="32">
        <f t="shared" si="6"/>
        <v>3427.2</v>
      </c>
      <c r="AA25" s="32">
        <v>8</v>
      </c>
      <c r="AB25" s="32">
        <f>Q25</f>
        <v>685.44</v>
      </c>
      <c r="AC25" s="32">
        <v>10</v>
      </c>
      <c r="AD25" s="32">
        <f t="shared" ref="AD25:AD30" si="12">S25</f>
        <v>68.544</v>
      </c>
      <c r="AE25" s="32"/>
      <c r="AF25" s="32"/>
      <c r="AG25" s="32">
        <f t="shared" si="7"/>
        <v>7163.736</v>
      </c>
      <c r="AH25" s="32">
        <f t="shared" ref="AH25:AH30" si="13">H25*0.1</f>
        <v>48</v>
      </c>
      <c r="AI25" s="32">
        <f t="shared" ref="AI25:AI32" si="14">AH25*0.5*1.1</f>
        <v>26.4</v>
      </c>
      <c r="AJ25" s="32">
        <f t="shared" si="8"/>
        <v>975</v>
      </c>
      <c r="AK25" s="32">
        <f t="shared" si="9"/>
        <v>966.4</v>
      </c>
      <c r="AL25" s="28">
        <f t="shared" si="10"/>
        <v>96</v>
      </c>
      <c r="AM25" s="28">
        <f t="shared" si="11"/>
        <v>28.8</v>
      </c>
      <c r="AN25" s="28"/>
      <c r="AO25" s="28"/>
      <c r="AP25" s="14"/>
    </row>
    <row r="26" s="1" customFormat="1" ht="19.95" customHeight="1" spans="1:42">
      <c r="A26" s="13">
        <f t="shared" si="2"/>
        <v>20</v>
      </c>
      <c r="B26" s="19">
        <v>2109700</v>
      </c>
      <c r="C26" s="20" t="s">
        <v>115</v>
      </c>
      <c r="D26" s="19">
        <v>2110100</v>
      </c>
      <c r="E26" s="14" t="s">
        <v>45</v>
      </c>
      <c r="F26" s="21" t="s">
        <v>128</v>
      </c>
      <c r="G26" s="14" t="s">
        <v>129</v>
      </c>
      <c r="H26" s="14">
        <f t="shared" si="1"/>
        <v>400</v>
      </c>
      <c r="I26" s="14">
        <v>7.5</v>
      </c>
      <c r="J26" s="14">
        <v>4</v>
      </c>
      <c r="K26" s="34">
        <f t="shared" si="3"/>
        <v>3000</v>
      </c>
      <c r="L26" s="14">
        <v>4</v>
      </c>
      <c r="M26" s="14">
        <f>(H26-4)*(I26-0.3)</f>
        <v>2851.2</v>
      </c>
      <c r="N26" s="14"/>
      <c r="O26" s="32"/>
      <c r="P26" s="32"/>
      <c r="Q26" s="32"/>
      <c r="R26" s="32">
        <v>5</v>
      </c>
      <c r="S26" s="32">
        <f>M26*0.05</f>
        <v>142.56</v>
      </c>
      <c r="T26" s="32"/>
      <c r="U26" s="14">
        <v>4</v>
      </c>
      <c r="V26" s="32">
        <f t="shared" si="5"/>
        <v>3000</v>
      </c>
      <c r="W26" s="32">
        <v>4</v>
      </c>
      <c r="X26" s="32">
        <f>M26</f>
        <v>2851.2</v>
      </c>
      <c r="Y26" s="14"/>
      <c r="Z26" s="32"/>
      <c r="AA26" s="32"/>
      <c r="AB26" s="32"/>
      <c r="AC26" s="32">
        <f>R26</f>
        <v>5</v>
      </c>
      <c r="AD26" s="32">
        <f t="shared" si="12"/>
        <v>142.56</v>
      </c>
      <c r="AE26" s="32"/>
      <c r="AF26" s="32"/>
      <c r="AG26" s="32">
        <f t="shared" si="7"/>
        <v>3199.352</v>
      </c>
      <c r="AH26" s="32">
        <f t="shared" si="13"/>
        <v>40</v>
      </c>
      <c r="AI26" s="32">
        <f t="shared" si="14"/>
        <v>22</v>
      </c>
      <c r="AJ26" s="32">
        <f t="shared" si="8"/>
        <v>815</v>
      </c>
      <c r="AK26" s="32">
        <f t="shared" si="9"/>
        <v>806.4</v>
      </c>
      <c r="AL26" s="28">
        <f t="shared" si="10"/>
        <v>80</v>
      </c>
      <c r="AM26" s="28">
        <f t="shared" si="11"/>
        <v>24</v>
      </c>
      <c r="AN26" s="28"/>
      <c r="AO26" s="28"/>
      <c r="AP26" s="14"/>
    </row>
    <row r="27" s="1" customFormat="1" ht="19.95" customHeight="1" spans="1:42">
      <c r="A27" s="13">
        <f t="shared" si="2"/>
        <v>21</v>
      </c>
      <c r="B27" s="19">
        <v>2167500</v>
      </c>
      <c r="C27" s="20" t="s">
        <v>115</v>
      </c>
      <c r="D27" s="19">
        <v>2167970</v>
      </c>
      <c r="E27" s="14" t="s">
        <v>45</v>
      </c>
      <c r="F27" s="21" t="s">
        <v>128</v>
      </c>
      <c r="G27" s="14" t="s">
        <v>129</v>
      </c>
      <c r="H27" s="14">
        <f t="shared" si="1"/>
        <v>470</v>
      </c>
      <c r="I27" s="14">
        <v>7.5</v>
      </c>
      <c r="J27" s="14">
        <v>4</v>
      </c>
      <c r="K27" s="34">
        <f t="shared" si="3"/>
        <v>3525</v>
      </c>
      <c r="L27" s="14">
        <v>4</v>
      </c>
      <c r="M27" s="14">
        <f>(H27-4)*(I27-0.3)</f>
        <v>3355.2</v>
      </c>
      <c r="N27" s="14"/>
      <c r="O27" s="32"/>
      <c r="P27" s="32"/>
      <c r="Q27" s="32"/>
      <c r="R27" s="32">
        <v>5</v>
      </c>
      <c r="S27" s="32">
        <f>M27*0.05</f>
        <v>167.76</v>
      </c>
      <c r="T27" s="32"/>
      <c r="U27" s="14">
        <v>4</v>
      </c>
      <c r="V27" s="32">
        <f t="shared" si="5"/>
        <v>3525</v>
      </c>
      <c r="W27" s="32">
        <v>4</v>
      </c>
      <c r="X27" s="32">
        <f>M27</f>
        <v>3355.2</v>
      </c>
      <c r="Y27" s="14"/>
      <c r="Z27" s="32"/>
      <c r="AA27" s="32"/>
      <c r="AB27" s="32"/>
      <c r="AC27" s="32">
        <f>R27</f>
        <v>5</v>
      </c>
      <c r="AD27" s="32">
        <f t="shared" si="12"/>
        <v>167.76</v>
      </c>
      <c r="AE27" s="32"/>
      <c r="AF27" s="32"/>
      <c r="AG27" s="32">
        <f t="shared" si="7"/>
        <v>3759.352</v>
      </c>
      <c r="AH27" s="32">
        <f t="shared" si="13"/>
        <v>47</v>
      </c>
      <c r="AI27" s="32">
        <f t="shared" si="14"/>
        <v>25.85</v>
      </c>
      <c r="AJ27" s="32">
        <f t="shared" si="8"/>
        <v>955</v>
      </c>
      <c r="AK27" s="32">
        <f t="shared" si="9"/>
        <v>946.4</v>
      </c>
      <c r="AL27" s="28">
        <f t="shared" si="10"/>
        <v>94</v>
      </c>
      <c r="AM27" s="28">
        <f t="shared" si="11"/>
        <v>28.2</v>
      </c>
      <c r="AN27" s="28"/>
      <c r="AO27" s="28"/>
      <c r="AP27" s="14"/>
    </row>
    <row r="28" s="1" customFormat="1" ht="19.95" customHeight="1" spans="1:42">
      <c r="A28" s="13">
        <f t="shared" si="2"/>
        <v>22</v>
      </c>
      <c r="B28" s="19">
        <v>2169900</v>
      </c>
      <c r="C28" s="20" t="s">
        <v>115</v>
      </c>
      <c r="D28" s="19">
        <v>2170200</v>
      </c>
      <c r="E28" s="14" t="s">
        <v>45</v>
      </c>
      <c r="F28" s="21" t="s">
        <v>128</v>
      </c>
      <c r="G28" s="14" t="s">
        <v>129</v>
      </c>
      <c r="H28" s="14">
        <f t="shared" si="1"/>
        <v>300</v>
      </c>
      <c r="I28" s="14">
        <v>7.5</v>
      </c>
      <c r="J28" s="14">
        <v>4</v>
      </c>
      <c r="K28" s="34">
        <f t="shared" si="3"/>
        <v>2250</v>
      </c>
      <c r="L28" s="14">
        <v>4</v>
      </c>
      <c r="M28" s="14">
        <f>(H28-4)*(I28-0.3)</f>
        <v>2131.2</v>
      </c>
      <c r="N28" s="14"/>
      <c r="O28" s="32"/>
      <c r="P28" s="32"/>
      <c r="Q28" s="32"/>
      <c r="R28" s="32">
        <v>5</v>
      </c>
      <c r="S28" s="32">
        <f>M28*0.05</f>
        <v>106.56</v>
      </c>
      <c r="T28" s="32"/>
      <c r="U28" s="14">
        <v>4</v>
      </c>
      <c r="V28" s="32">
        <f t="shared" si="5"/>
        <v>2250</v>
      </c>
      <c r="W28" s="32">
        <v>4</v>
      </c>
      <c r="X28" s="32">
        <f>M28</f>
        <v>2131.2</v>
      </c>
      <c r="Y28" s="14"/>
      <c r="Z28" s="32"/>
      <c r="AA28" s="32"/>
      <c r="AB28" s="32"/>
      <c r="AC28" s="32">
        <f>R28</f>
        <v>5</v>
      </c>
      <c r="AD28" s="32">
        <f t="shared" si="12"/>
        <v>106.56</v>
      </c>
      <c r="AE28" s="32"/>
      <c r="AF28" s="32"/>
      <c r="AG28" s="32">
        <f t="shared" si="7"/>
        <v>2399.352</v>
      </c>
      <c r="AH28" s="32">
        <f t="shared" si="13"/>
        <v>30</v>
      </c>
      <c r="AI28" s="32">
        <f t="shared" si="14"/>
        <v>16.5</v>
      </c>
      <c r="AJ28" s="32">
        <f t="shared" si="8"/>
        <v>615</v>
      </c>
      <c r="AK28" s="32">
        <f t="shared" si="9"/>
        <v>606.4</v>
      </c>
      <c r="AL28" s="28">
        <f t="shared" si="10"/>
        <v>60</v>
      </c>
      <c r="AM28" s="28">
        <f t="shared" si="11"/>
        <v>18</v>
      </c>
      <c r="AN28" s="28"/>
      <c r="AO28" s="28"/>
      <c r="AP28" s="14"/>
    </row>
    <row r="29" s="1" customFormat="1" ht="19.95" customHeight="1" spans="1:42">
      <c r="A29" s="13">
        <f t="shared" si="2"/>
        <v>23</v>
      </c>
      <c r="B29" s="19">
        <v>2200100</v>
      </c>
      <c r="C29" s="20" t="s">
        <v>115</v>
      </c>
      <c r="D29" s="19">
        <v>2200400</v>
      </c>
      <c r="E29" s="14" t="s">
        <v>45</v>
      </c>
      <c r="F29" s="21" t="s">
        <v>128</v>
      </c>
      <c r="G29" s="14" t="s">
        <v>130</v>
      </c>
      <c r="H29" s="14">
        <f t="shared" si="1"/>
        <v>300</v>
      </c>
      <c r="I29" s="14">
        <v>7.5</v>
      </c>
      <c r="J29" s="14">
        <v>4</v>
      </c>
      <c r="K29" s="34">
        <f t="shared" si="3"/>
        <v>2250</v>
      </c>
      <c r="L29" s="14"/>
      <c r="M29" s="14"/>
      <c r="N29" s="14"/>
      <c r="O29" s="32"/>
      <c r="P29" s="32"/>
      <c r="Q29" s="32"/>
      <c r="R29" s="32">
        <v>4</v>
      </c>
      <c r="S29" s="32">
        <f>K29*0.05</f>
        <v>112.5</v>
      </c>
      <c r="T29" s="32"/>
      <c r="U29" s="14">
        <v>4</v>
      </c>
      <c r="V29" s="32">
        <f t="shared" si="5"/>
        <v>2250</v>
      </c>
      <c r="W29" s="35"/>
      <c r="X29" s="32"/>
      <c r="Y29" s="14"/>
      <c r="Z29" s="32"/>
      <c r="AA29" s="32"/>
      <c r="AB29" s="32"/>
      <c r="AC29" s="32">
        <v>4</v>
      </c>
      <c r="AD29" s="32">
        <f t="shared" si="12"/>
        <v>112.5</v>
      </c>
      <c r="AE29" s="32"/>
      <c r="AF29" s="32"/>
      <c r="AG29" s="32">
        <f t="shared" si="7"/>
        <v>2405.292</v>
      </c>
      <c r="AH29" s="32">
        <f t="shared" si="13"/>
        <v>30</v>
      </c>
      <c r="AI29" s="32">
        <f t="shared" si="14"/>
        <v>16.5</v>
      </c>
      <c r="AJ29" s="32">
        <f t="shared" si="8"/>
        <v>615</v>
      </c>
      <c r="AK29" s="32"/>
      <c r="AL29" s="28">
        <f t="shared" si="10"/>
        <v>60</v>
      </c>
      <c r="AM29" s="28">
        <f t="shared" si="11"/>
        <v>18</v>
      </c>
      <c r="AN29" s="28"/>
      <c r="AO29" s="28"/>
      <c r="AP29" s="14"/>
    </row>
    <row r="30" s="1" customFormat="1" ht="19.95" customHeight="1" spans="1:42">
      <c r="A30" s="13">
        <f t="shared" si="2"/>
        <v>24</v>
      </c>
      <c r="B30" s="19">
        <v>2200400</v>
      </c>
      <c r="C30" s="20" t="s">
        <v>115</v>
      </c>
      <c r="D30" s="19">
        <v>2200700</v>
      </c>
      <c r="E30" s="14" t="s">
        <v>45</v>
      </c>
      <c r="F30" s="21" t="s">
        <v>68</v>
      </c>
      <c r="G30" s="14" t="s">
        <v>130</v>
      </c>
      <c r="H30" s="14">
        <f t="shared" si="1"/>
        <v>300</v>
      </c>
      <c r="I30" s="14">
        <v>3.75</v>
      </c>
      <c r="J30" s="14">
        <v>4</v>
      </c>
      <c r="K30" s="34">
        <f t="shared" si="3"/>
        <v>1125</v>
      </c>
      <c r="L30" s="14"/>
      <c r="M30" s="14"/>
      <c r="N30" s="14"/>
      <c r="O30" s="32"/>
      <c r="P30" s="32"/>
      <c r="Q30" s="32"/>
      <c r="R30" s="32">
        <v>4</v>
      </c>
      <c r="S30" s="32">
        <f>K30*0.05</f>
        <v>56.25</v>
      </c>
      <c r="T30" s="32"/>
      <c r="U30" s="14">
        <v>4</v>
      </c>
      <c r="V30" s="32">
        <f t="shared" si="5"/>
        <v>1125</v>
      </c>
      <c r="W30" s="35"/>
      <c r="X30" s="32"/>
      <c r="Y30" s="14"/>
      <c r="Z30" s="32"/>
      <c r="AA30" s="32"/>
      <c r="AB30" s="32"/>
      <c r="AC30" s="32">
        <v>4</v>
      </c>
      <c r="AD30" s="32">
        <f t="shared" si="12"/>
        <v>56.25</v>
      </c>
      <c r="AE30" s="32"/>
      <c r="AF30" s="32"/>
      <c r="AG30" s="32">
        <f t="shared" si="7"/>
        <v>1223.517</v>
      </c>
      <c r="AH30" s="32">
        <f t="shared" si="13"/>
        <v>30</v>
      </c>
      <c r="AI30" s="32">
        <f t="shared" si="14"/>
        <v>16.5</v>
      </c>
      <c r="AJ30" s="32">
        <f t="shared" si="8"/>
        <v>607.5</v>
      </c>
      <c r="AK30" s="32"/>
      <c r="AL30" s="28">
        <v>0</v>
      </c>
      <c r="AM30" s="28">
        <f t="shared" si="11"/>
        <v>18</v>
      </c>
      <c r="AN30" s="28"/>
      <c r="AO30" s="28"/>
      <c r="AP30" s="14"/>
    </row>
    <row r="31" s="1" customFormat="1" ht="19.95" customHeight="1" spans="1:42">
      <c r="A31" s="13">
        <f t="shared" si="2"/>
        <v>25</v>
      </c>
      <c r="B31" s="19">
        <v>2084368</v>
      </c>
      <c r="C31" s="20" t="s">
        <v>115</v>
      </c>
      <c r="D31" s="19">
        <v>2085180</v>
      </c>
      <c r="E31" s="14" t="s">
        <v>79</v>
      </c>
      <c r="F31" s="21" t="s">
        <v>68</v>
      </c>
      <c r="G31" s="14" t="s">
        <v>62</v>
      </c>
      <c r="H31" s="14">
        <f t="shared" si="1"/>
        <v>812</v>
      </c>
      <c r="I31" s="14">
        <v>3.95</v>
      </c>
      <c r="J31" s="14"/>
      <c r="K31" s="34"/>
      <c r="L31" s="36">
        <v>4.5</v>
      </c>
      <c r="M31" s="34">
        <f>H31*I31</f>
        <v>3207.4</v>
      </c>
      <c r="N31" s="14"/>
      <c r="O31" s="35"/>
      <c r="P31" s="35"/>
      <c r="Q31" s="35"/>
      <c r="R31" s="35"/>
      <c r="S31" s="35"/>
      <c r="T31" s="32"/>
      <c r="U31" s="14"/>
      <c r="V31" s="32"/>
      <c r="W31" s="36">
        <v>4.5</v>
      </c>
      <c r="X31" s="32">
        <f>M31</f>
        <v>3207.4</v>
      </c>
      <c r="Y31" s="14"/>
      <c r="Z31" s="35"/>
      <c r="AA31" s="35"/>
      <c r="AB31" s="35"/>
      <c r="AC31" s="35"/>
      <c r="AD31" s="32"/>
      <c r="AE31" s="35"/>
      <c r="AF31" s="32">
        <f>M31</f>
        <v>3207.4</v>
      </c>
      <c r="AG31" s="32">
        <f>M31+(H31+I31)*2*0.045</f>
        <v>3280.8355</v>
      </c>
      <c r="AH31" s="32">
        <v>31</v>
      </c>
      <c r="AI31" s="32">
        <f t="shared" si="14"/>
        <v>17.05</v>
      </c>
      <c r="AJ31" s="32">
        <f t="shared" si="8"/>
        <v>1631.9</v>
      </c>
      <c r="AK31" s="32"/>
      <c r="AL31" s="28">
        <v>0</v>
      </c>
      <c r="AM31" s="28">
        <f t="shared" si="11"/>
        <v>48.72</v>
      </c>
      <c r="AN31" s="28">
        <f>285.6</f>
        <v>285.6</v>
      </c>
      <c r="AO31" s="28"/>
      <c r="AP31" s="21" t="s">
        <v>131</v>
      </c>
    </row>
    <row r="32" s="2" customFormat="1" ht="19.95" customHeight="1" spans="1:42">
      <c r="A32" s="22">
        <f t="shared" si="2"/>
        <v>26</v>
      </c>
      <c r="B32" s="23">
        <v>2148600</v>
      </c>
      <c r="C32" s="23" t="s">
        <v>132</v>
      </c>
      <c r="D32" s="23">
        <v>2148485</v>
      </c>
      <c r="E32" s="14" t="s">
        <v>79</v>
      </c>
      <c r="F32" s="21" t="s">
        <v>76</v>
      </c>
      <c r="G32" s="14" t="s">
        <v>118</v>
      </c>
      <c r="H32" s="14">
        <f t="shared" si="1"/>
        <v>115</v>
      </c>
      <c r="I32" s="14">
        <v>3.75</v>
      </c>
      <c r="J32" s="14">
        <v>4</v>
      </c>
      <c r="K32" s="34">
        <f t="shared" ref="K32:K49" si="15">H32*I32</f>
        <v>431.25</v>
      </c>
      <c r="L32" s="14"/>
      <c r="M32" s="14"/>
      <c r="N32" s="14">
        <v>6</v>
      </c>
      <c r="O32" s="32">
        <f t="shared" ref="O32:O46" si="16">(H32-4)*(I32-0.3)</f>
        <v>382.95</v>
      </c>
      <c r="P32" s="32">
        <v>8</v>
      </c>
      <c r="Q32" s="32">
        <f>O32*0.2</f>
        <v>76.59</v>
      </c>
      <c r="R32" s="32">
        <v>10</v>
      </c>
      <c r="S32" s="32">
        <f>Q32*0.1</f>
        <v>7.659</v>
      </c>
      <c r="T32" s="32"/>
      <c r="U32" s="14">
        <v>4</v>
      </c>
      <c r="V32" s="32">
        <f t="shared" ref="V32:V49" si="17">K32</f>
        <v>431.25</v>
      </c>
      <c r="W32" s="35"/>
      <c r="X32" s="32"/>
      <c r="Y32" s="14">
        <v>6</v>
      </c>
      <c r="Z32" s="32">
        <f t="shared" ref="Z32:Z46" si="18">O32</f>
        <v>382.95</v>
      </c>
      <c r="AA32" s="32">
        <v>8</v>
      </c>
      <c r="AB32" s="32">
        <f>Q32</f>
        <v>76.59</v>
      </c>
      <c r="AC32" s="32">
        <v>10</v>
      </c>
      <c r="AD32" s="32">
        <f>S32</f>
        <v>7.659</v>
      </c>
      <c r="AE32" s="32"/>
      <c r="AF32" s="32"/>
      <c r="AG32" s="32">
        <f t="shared" ref="AG32:AG49" si="19">K32+(H32+I32)*2*0.04+O32+(H32-4+I32-0.3)*0.06+S32</f>
        <v>838.226</v>
      </c>
      <c r="AH32" s="32">
        <f>H32*0.1</f>
        <v>11.5</v>
      </c>
      <c r="AI32" s="32">
        <f t="shared" si="14"/>
        <v>6.325</v>
      </c>
      <c r="AJ32" s="32">
        <f t="shared" si="8"/>
        <v>237.5</v>
      </c>
      <c r="AK32" s="32">
        <f t="shared" ref="AK32:AK46" si="20">(H32-4+I32-0.3)*2</f>
        <v>228.9</v>
      </c>
      <c r="AL32" s="28">
        <v>0</v>
      </c>
      <c r="AM32" s="28">
        <f t="shared" si="11"/>
        <v>6.9</v>
      </c>
      <c r="AN32" s="28"/>
      <c r="AO32" s="28"/>
      <c r="AP32" s="14"/>
    </row>
    <row r="33" s="2" customFormat="1" ht="34.95" customHeight="1" spans="1:42">
      <c r="A33" s="22">
        <f t="shared" si="2"/>
        <v>27</v>
      </c>
      <c r="B33" s="23">
        <v>2148485</v>
      </c>
      <c r="C33" s="23" t="s">
        <v>132</v>
      </c>
      <c r="D33" s="23">
        <v>2148475</v>
      </c>
      <c r="E33" s="14" t="s">
        <v>79</v>
      </c>
      <c r="F33" s="21" t="s">
        <v>76</v>
      </c>
      <c r="G33" s="14" t="s">
        <v>119</v>
      </c>
      <c r="H33" s="14">
        <f t="shared" si="1"/>
        <v>10</v>
      </c>
      <c r="I33" s="14">
        <v>3.75</v>
      </c>
      <c r="J33" s="14">
        <v>4</v>
      </c>
      <c r="K33" s="34">
        <f t="shared" si="15"/>
        <v>37.5</v>
      </c>
      <c r="L33" s="14"/>
      <c r="M33" s="14"/>
      <c r="N33" s="14">
        <v>6</v>
      </c>
      <c r="O33" s="32">
        <f t="shared" si="16"/>
        <v>20.7</v>
      </c>
      <c r="P33" s="32"/>
      <c r="Q33" s="32"/>
      <c r="R33" s="32"/>
      <c r="S33" s="32"/>
      <c r="T33" s="32"/>
      <c r="U33" s="14">
        <v>4</v>
      </c>
      <c r="V33" s="32">
        <f t="shared" si="17"/>
        <v>37.5</v>
      </c>
      <c r="W33" s="35"/>
      <c r="X33" s="32"/>
      <c r="Y33" s="14">
        <v>6</v>
      </c>
      <c r="Z33" s="32">
        <f t="shared" si="18"/>
        <v>20.7</v>
      </c>
      <c r="AA33" s="32"/>
      <c r="AB33" s="32"/>
      <c r="AC33" s="32"/>
      <c r="AD33" s="32"/>
      <c r="AE33" s="32"/>
      <c r="AF33" s="32"/>
      <c r="AG33" s="32">
        <f t="shared" si="19"/>
        <v>59.867</v>
      </c>
      <c r="AH33" s="32"/>
      <c r="AI33" s="32"/>
      <c r="AJ33" s="32">
        <f t="shared" si="8"/>
        <v>27.5</v>
      </c>
      <c r="AK33" s="32">
        <f t="shared" si="20"/>
        <v>18.9</v>
      </c>
      <c r="AL33" s="28">
        <v>0</v>
      </c>
      <c r="AM33" s="28">
        <f t="shared" si="11"/>
        <v>0.6</v>
      </c>
      <c r="AN33" s="28"/>
      <c r="AO33" s="28"/>
      <c r="AP33" s="14" t="s">
        <v>133</v>
      </c>
    </row>
    <row r="34" s="2" customFormat="1" ht="19.95" customHeight="1" spans="1:42">
      <c r="A34" s="22">
        <f t="shared" si="2"/>
        <v>28</v>
      </c>
      <c r="B34" s="23">
        <v>2148475</v>
      </c>
      <c r="C34" s="23" t="s">
        <v>132</v>
      </c>
      <c r="D34" s="23">
        <v>2148250</v>
      </c>
      <c r="E34" s="14" t="s">
        <v>79</v>
      </c>
      <c r="F34" s="21" t="s">
        <v>76</v>
      </c>
      <c r="G34" s="14" t="s">
        <v>118</v>
      </c>
      <c r="H34" s="14">
        <f t="shared" si="1"/>
        <v>225</v>
      </c>
      <c r="I34" s="14">
        <v>3.75</v>
      </c>
      <c r="J34" s="14">
        <v>4</v>
      </c>
      <c r="K34" s="34">
        <f t="shared" si="15"/>
        <v>843.75</v>
      </c>
      <c r="L34" s="14"/>
      <c r="M34" s="14"/>
      <c r="N34" s="14">
        <v>6</v>
      </c>
      <c r="O34" s="32">
        <f t="shared" si="16"/>
        <v>762.45</v>
      </c>
      <c r="P34" s="32">
        <v>8</v>
      </c>
      <c r="Q34" s="32">
        <f>O34*0.2</f>
        <v>152.49</v>
      </c>
      <c r="R34" s="32">
        <v>10</v>
      </c>
      <c r="S34" s="32">
        <f>Q34*0.1</f>
        <v>15.249</v>
      </c>
      <c r="T34" s="32"/>
      <c r="U34" s="14">
        <v>4</v>
      </c>
      <c r="V34" s="32">
        <f t="shared" si="17"/>
        <v>843.75</v>
      </c>
      <c r="W34" s="35"/>
      <c r="X34" s="32"/>
      <c r="Y34" s="14">
        <v>6</v>
      </c>
      <c r="Z34" s="32">
        <f t="shared" si="18"/>
        <v>762.45</v>
      </c>
      <c r="AA34" s="32">
        <v>8</v>
      </c>
      <c r="AB34" s="32">
        <f>Q34</f>
        <v>152.49</v>
      </c>
      <c r="AC34" s="32">
        <v>10</v>
      </c>
      <c r="AD34" s="32">
        <f>S34</f>
        <v>15.249</v>
      </c>
      <c r="AE34" s="32"/>
      <c r="AF34" s="32"/>
      <c r="AG34" s="32">
        <f t="shared" si="19"/>
        <v>1653.216</v>
      </c>
      <c r="AH34" s="32">
        <f>H34*0.1</f>
        <v>22.5</v>
      </c>
      <c r="AI34" s="32">
        <f>AH34*0.5*1.1</f>
        <v>12.375</v>
      </c>
      <c r="AJ34" s="32">
        <f t="shared" si="8"/>
        <v>457.5</v>
      </c>
      <c r="AK34" s="32">
        <f t="shared" si="20"/>
        <v>448.9</v>
      </c>
      <c r="AL34" s="28">
        <v>0</v>
      </c>
      <c r="AM34" s="28">
        <f t="shared" si="11"/>
        <v>13.5</v>
      </c>
      <c r="AN34" s="28"/>
      <c r="AO34" s="28"/>
      <c r="AP34" s="14"/>
    </row>
    <row r="35" s="2" customFormat="1" ht="19.95" customHeight="1" spans="1:42">
      <c r="A35" s="22">
        <f t="shared" si="2"/>
        <v>29</v>
      </c>
      <c r="B35" s="23">
        <v>2147700</v>
      </c>
      <c r="C35" s="24" t="s">
        <v>132</v>
      </c>
      <c r="D35" s="23">
        <v>2147305</v>
      </c>
      <c r="E35" s="21" t="s">
        <v>69</v>
      </c>
      <c r="F35" s="14" t="s">
        <v>123</v>
      </c>
      <c r="G35" s="14" t="s">
        <v>118</v>
      </c>
      <c r="H35" s="14">
        <f t="shared" si="1"/>
        <v>395</v>
      </c>
      <c r="I35" s="14">
        <v>7.5</v>
      </c>
      <c r="J35" s="14">
        <v>4</v>
      </c>
      <c r="K35" s="34">
        <f t="shared" si="15"/>
        <v>2962.5</v>
      </c>
      <c r="L35" s="14"/>
      <c r="M35" s="14"/>
      <c r="N35" s="14">
        <v>6</v>
      </c>
      <c r="O35" s="32">
        <f t="shared" si="16"/>
        <v>2815.2</v>
      </c>
      <c r="P35" s="32">
        <v>8</v>
      </c>
      <c r="Q35" s="32">
        <f>O35*0.2</f>
        <v>563.04</v>
      </c>
      <c r="R35" s="32">
        <v>10</v>
      </c>
      <c r="S35" s="32">
        <f>Q35*0.1</f>
        <v>56.304</v>
      </c>
      <c r="T35" s="32"/>
      <c r="U35" s="14">
        <v>4</v>
      </c>
      <c r="V35" s="32">
        <f t="shared" si="17"/>
        <v>2962.5</v>
      </c>
      <c r="W35" s="35"/>
      <c r="X35" s="32"/>
      <c r="Y35" s="14">
        <v>6</v>
      </c>
      <c r="Z35" s="32">
        <f t="shared" si="18"/>
        <v>2815.2</v>
      </c>
      <c r="AA35" s="32">
        <v>8</v>
      </c>
      <c r="AB35" s="32">
        <f>Q35</f>
        <v>563.04</v>
      </c>
      <c r="AC35" s="32">
        <v>10</v>
      </c>
      <c r="AD35" s="32">
        <f>S35</f>
        <v>56.304</v>
      </c>
      <c r="AE35" s="32"/>
      <c r="AF35" s="32"/>
      <c r="AG35" s="32">
        <f t="shared" si="19"/>
        <v>5890.096</v>
      </c>
      <c r="AH35" s="32">
        <f>H35*0.1</f>
        <v>39.5</v>
      </c>
      <c r="AI35" s="32">
        <f>AH35*0.5*1.1</f>
        <v>21.725</v>
      </c>
      <c r="AJ35" s="32">
        <f t="shared" si="8"/>
        <v>805</v>
      </c>
      <c r="AK35" s="32">
        <f t="shared" si="20"/>
        <v>796.4</v>
      </c>
      <c r="AL35" s="28">
        <f t="shared" ref="AL35:AL49" si="21">H35*0.2</f>
        <v>79</v>
      </c>
      <c r="AM35" s="28">
        <f t="shared" si="11"/>
        <v>23.7</v>
      </c>
      <c r="AN35" s="28"/>
      <c r="AO35" s="28"/>
      <c r="AP35" s="14"/>
    </row>
    <row r="36" s="2" customFormat="1" ht="25.1" customHeight="1" spans="1:42">
      <c r="A36" s="22">
        <f t="shared" si="2"/>
        <v>30</v>
      </c>
      <c r="B36" s="23">
        <v>2147305</v>
      </c>
      <c r="C36" s="24" t="s">
        <v>132</v>
      </c>
      <c r="D36" s="23">
        <v>2147295</v>
      </c>
      <c r="E36" s="21" t="s">
        <v>69</v>
      </c>
      <c r="F36" s="14" t="s">
        <v>123</v>
      </c>
      <c r="G36" s="14" t="s">
        <v>119</v>
      </c>
      <c r="H36" s="14">
        <f t="shared" si="1"/>
        <v>10</v>
      </c>
      <c r="I36" s="14">
        <v>7.5</v>
      </c>
      <c r="J36" s="14">
        <v>4</v>
      </c>
      <c r="K36" s="34">
        <f t="shared" si="15"/>
        <v>75</v>
      </c>
      <c r="L36" s="14"/>
      <c r="M36" s="14"/>
      <c r="N36" s="14">
        <v>6</v>
      </c>
      <c r="O36" s="32">
        <f t="shared" si="16"/>
        <v>43.2</v>
      </c>
      <c r="P36" s="32"/>
      <c r="Q36" s="32"/>
      <c r="R36" s="32"/>
      <c r="S36" s="32"/>
      <c r="T36" s="32"/>
      <c r="U36" s="14">
        <v>4</v>
      </c>
      <c r="V36" s="32">
        <f t="shared" si="17"/>
        <v>75</v>
      </c>
      <c r="W36" s="35"/>
      <c r="X36" s="32"/>
      <c r="Y36" s="14">
        <v>6</v>
      </c>
      <c r="Z36" s="32">
        <f t="shared" si="18"/>
        <v>43.2</v>
      </c>
      <c r="AA36" s="32"/>
      <c r="AB36" s="32"/>
      <c r="AC36" s="32"/>
      <c r="AD36" s="32"/>
      <c r="AE36" s="32"/>
      <c r="AF36" s="32"/>
      <c r="AG36" s="32">
        <f t="shared" si="19"/>
        <v>120.392</v>
      </c>
      <c r="AH36" s="32"/>
      <c r="AI36" s="32"/>
      <c r="AJ36" s="32">
        <f t="shared" si="8"/>
        <v>35</v>
      </c>
      <c r="AK36" s="32">
        <f t="shared" si="20"/>
        <v>26.4</v>
      </c>
      <c r="AL36" s="28">
        <f t="shared" si="21"/>
        <v>2</v>
      </c>
      <c r="AM36" s="28">
        <f t="shared" si="11"/>
        <v>0.6</v>
      </c>
      <c r="AN36" s="28"/>
      <c r="AO36" s="28"/>
      <c r="AP36" s="14" t="s">
        <v>134</v>
      </c>
    </row>
    <row r="37" s="2" customFormat="1" ht="19.95" customHeight="1" spans="1:42">
      <c r="A37" s="22">
        <f t="shared" si="2"/>
        <v>31</v>
      </c>
      <c r="B37" s="23">
        <v>2147295</v>
      </c>
      <c r="C37" s="24" t="s">
        <v>132</v>
      </c>
      <c r="D37" s="23">
        <v>2147100</v>
      </c>
      <c r="E37" s="21" t="s">
        <v>69</v>
      </c>
      <c r="F37" s="14" t="s">
        <v>123</v>
      </c>
      <c r="G37" s="14" t="s">
        <v>118</v>
      </c>
      <c r="H37" s="14">
        <f t="shared" si="1"/>
        <v>195</v>
      </c>
      <c r="I37" s="14">
        <v>7.5</v>
      </c>
      <c r="J37" s="14">
        <v>4</v>
      </c>
      <c r="K37" s="34">
        <f t="shared" si="15"/>
        <v>1462.5</v>
      </c>
      <c r="L37" s="14"/>
      <c r="M37" s="14"/>
      <c r="N37" s="14">
        <v>6</v>
      </c>
      <c r="O37" s="32">
        <f t="shared" si="16"/>
        <v>1375.2</v>
      </c>
      <c r="P37" s="32">
        <v>8</v>
      </c>
      <c r="Q37" s="32">
        <f>O37*0.2</f>
        <v>275.04</v>
      </c>
      <c r="R37" s="32">
        <v>10</v>
      </c>
      <c r="S37" s="32">
        <f>Q37*0.1</f>
        <v>27.504</v>
      </c>
      <c r="T37" s="32"/>
      <c r="U37" s="14">
        <v>4</v>
      </c>
      <c r="V37" s="32">
        <f t="shared" si="17"/>
        <v>1462.5</v>
      </c>
      <c r="W37" s="35"/>
      <c r="X37" s="32"/>
      <c r="Y37" s="14">
        <v>6</v>
      </c>
      <c r="Z37" s="32">
        <f t="shared" si="18"/>
        <v>1375.2</v>
      </c>
      <c r="AA37" s="32">
        <v>8</v>
      </c>
      <c r="AB37" s="32">
        <f>Q37</f>
        <v>275.04</v>
      </c>
      <c r="AC37" s="32">
        <v>10</v>
      </c>
      <c r="AD37" s="32">
        <f>S37</f>
        <v>27.504</v>
      </c>
      <c r="AE37" s="32"/>
      <c r="AF37" s="32"/>
      <c r="AG37" s="32">
        <f t="shared" si="19"/>
        <v>2893.296</v>
      </c>
      <c r="AH37" s="32">
        <f>H37*0.1</f>
        <v>19.5</v>
      </c>
      <c r="AI37" s="32">
        <f>AH37*0.5*1.1</f>
        <v>10.725</v>
      </c>
      <c r="AJ37" s="32">
        <f t="shared" si="8"/>
        <v>405</v>
      </c>
      <c r="AK37" s="32">
        <f t="shared" si="20"/>
        <v>396.4</v>
      </c>
      <c r="AL37" s="28">
        <f t="shared" si="21"/>
        <v>39</v>
      </c>
      <c r="AM37" s="28">
        <f t="shared" si="11"/>
        <v>11.7</v>
      </c>
      <c r="AN37" s="28"/>
      <c r="AO37" s="28"/>
      <c r="AP37" s="14"/>
    </row>
    <row r="38" s="2" customFormat="1" ht="25.1" customHeight="1" spans="1:42">
      <c r="A38" s="22">
        <f t="shared" si="2"/>
        <v>32</v>
      </c>
      <c r="B38" s="23">
        <v>2147100</v>
      </c>
      <c r="C38" s="24" t="s">
        <v>132</v>
      </c>
      <c r="D38" s="23">
        <v>2147076</v>
      </c>
      <c r="E38" s="21" t="s">
        <v>69</v>
      </c>
      <c r="F38" s="14" t="s">
        <v>123</v>
      </c>
      <c r="G38" s="14" t="s">
        <v>119</v>
      </c>
      <c r="H38" s="14">
        <f t="shared" si="1"/>
        <v>24</v>
      </c>
      <c r="I38" s="14">
        <v>7.5</v>
      </c>
      <c r="J38" s="14">
        <v>4</v>
      </c>
      <c r="K38" s="34">
        <f t="shared" si="15"/>
        <v>180</v>
      </c>
      <c r="L38" s="14"/>
      <c r="M38" s="14"/>
      <c r="N38" s="14">
        <v>6</v>
      </c>
      <c r="O38" s="32">
        <f t="shared" si="16"/>
        <v>144</v>
      </c>
      <c r="P38" s="32"/>
      <c r="Q38" s="32"/>
      <c r="R38" s="32"/>
      <c r="S38" s="32"/>
      <c r="T38" s="32"/>
      <c r="U38" s="14">
        <v>4</v>
      </c>
      <c r="V38" s="32">
        <f t="shared" si="17"/>
        <v>180</v>
      </c>
      <c r="W38" s="35"/>
      <c r="X38" s="32"/>
      <c r="Y38" s="14">
        <v>6</v>
      </c>
      <c r="Z38" s="32">
        <f t="shared" si="18"/>
        <v>144</v>
      </c>
      <c r="AA38" s="32"/>
      <c r="AB38" s="32"/>
      <c r="AC38" s="32"/>
      <c r="AD38" s="32"/>
      <c r="AE38" s="32"/>
      <c r="AF38" s="32"/>
      <c r="AG38" s="32">
        <f t="shared" si="19"/>
        <v>328.152</v>
      </c>
      <c r="AH38" s="32"/>
      <c r="AI38" s="32"/>
      <c r="AJ38" s="32">
        <f t="shared" si="8"/>
        <v>63</v>
      </c>
      <c r="AK38" s="32">
        <f t="shared" si="20"/>
        <v>54.4</v>
      </c>
      <c r="AL38" s="28">
        <f t="shared" si="21"/>
        <v>4.8</v>
      </c>
      <c r="AM38" s="28">
        <f t="shared" si="11"/>
        <v>1.44</v>
      </c>
      <c r="AN38" s="28"/>
      <c r="AO38" s="28"/>
      <c r="AP38" s="14" t="s">
        <v>135</v>
      </c>
    </row>
    <row r="39" s="2" customFormat="1" ht="19.95" customHeight="1" spans="1:42">
      <c r="A39" s="22">
        <f t="shared" si="2"/>
        <v>33</v>
      </c>
      <c r="B39" s="23">
        <v>2147076</v>
      </c>
      <c r="C39" s="24" t="s">
        <v>132</v>
      </c>
      <c r="D39" s="23">
        <v>2146427</v>
      </c>
      <c r="E39" s="21" t="s">
        <v>69</v>
      </c>
      <c r="F39" s="14" t="s">
        <v>123</v>
      </c>
      <c r="G39" s="14" t="s">
        <v>118</v>
      </c>
      <c r="H39" s="14">
        <f t="shared" si="1"/>
        <v>649</v>
      </c>
      <c r="I39" s="14">
        <v>7.5</v>
      </c>
      <c r="J39" s="14">
        <v>4</v>
      </c>
      <c r="K39" s="34">
        <f t="shared" si="15"/>
        <v>4867.5</v>
      </c>
      <c r="L39" s="14"/>
      <c r="M39" s="14"/>
      <c r="N39" s="14">
        <v>6</v>
      </c>
      <c r="O39" s="32">
        <f t="shared" si="16"/>
        <v>4644</v>
      </c>
      <c r="P39" s="32">
        <v>8</v>
      </c>
      <c r="Q39" s="32">
        <f>O39*0.2</f>
        <v>928.8</v>
      </c>
      <c r="R39" s="32">
        <v>10</v>
      </c>
      <c r="S39" s="32">
        <f>Q39*0.1</f>
        <v>92.88</v>
      </c>
      <c r="T39" s="32"/>
      <c r="U39" s="14">
        <v>4</v>
      </c>
      <c r="V39" s="32">
        <f t="shared" si="17"/>
        <v>4867.5</v>
      </c>
      <c r="W39" s="35"/>
      <c r="X39" s="32"/>
      <c r="Y39" s="14">
        <v>6</v>
      </c>
      <c r="Z39" s="32">
        <f t="shared" si="18"/>
        <v>4644</v>
      </c>
      <c r="AA39" s="32">
        <v>8</v>
      </c>
      <c r="AB39" s="32">
        <f>Q39</f>
        <v>928.8</v>
      </c>
      <c r="AC39" s="32">
        <v>10</v>
      </c>
      <c r="AD39" s="32">
        <f>S39</f>
        <v>92.88</v>
      </c>
      <c r="AE39" s="32"/>
      <c r="AF39" s="32"/>
      <c r="AG39" s="32">
        <f t="shared" si="19"/>
        <v>9696.032</v>
      </c>
      <c r="AH39" s="32">
        <f>H39*0.1</f>
        <v>64.9</v>
      </c>
      <c r="AI39" s="32">
        <f>AH39*0.5*1.1</f>
        <v>35.695</v>
      </c>
      <c r="AJ39" s="32">
        <f t="shared" si="8"/>
        <v>1313</v>
      </c>
      <c r="AK39" s="32">
        <f t="shared" si="20"/>
        <v>1304.4</v>
      </c>
      <c r="AL39" s="28">
        <f t="shared" si="21"/>
        <v>129.8</v>
      </c>
      <c r="AM39" s="28">
        <f t="shared" si="11"/>
        <v>38.94</v>
      </c>
      <c r="AN39" s="28"/>
      <c r="AO39" s="28"/>
      <c r="AP39" s="14"/>
    </row>
    <row r="40" s="1" customFormat="1" ht="25.1" customHeight="1" spans="1:42">
      <c r="A40" s="22">
        <f t="shared" si="2"/>
        <v>34</v>
      </c>
      <c r="B40" s="23">
        <v>2146427</v>
      </c>
      <c r="C40" s="24" t="s">
        <v>132</v>
      </c>
      <c r="D40" s="23">
        <v>2146411</v>
      </c>
      <c r="E40" s="21" t="s">
        <v>69</v>
      </c>
      <c r="F40" s="14" t="s">
        <v>123</v>
      </c>
      <c r="G40" s="14" t="s">
        <v>119</v>
      </c>
      <c r="H40" s="14">
        <f t="shared" si="1"/>
        <v>16</v>
      </c>
      <c r="I40" s="14">
        <v>7.5</v>
      </c>
      <c r="J40" s="14">
        <v>4</v>
      </c>
      <c r="K40" s="34">
        <f t="shared" si="15"/>
        <v>120</v>
      </c>
      <c r="L40" s="14"/>
      <c r="M40" s="14"/>
      <c r="N40" s="14">
        <v>6</v>
      </c>
      <c r="O40" s="32">
        <f t="shared" si="16"/>
        <v>86.4</v>
      </c>
      <c r="P40" s="32"/>
      <c r="Q40" s="32"/>
      <c r="R40" s="32"/>
      <c r="S40" s="32"/>
      <c r="T40" s="32"/>
      <c r="U40" s="14">
        <v>4</v>
      </c>
      <c r="V40" s="32">
        <f t="shared" si="17"/>
        <v>120</v>
      </c>
      <c r="W40" s="35"/>
      <c r="X40" s="32"/>
      <c r="Y40" s="14">
        <v>6</v>
      </c>
      <c r="Z40" s="32">
        <f t="shared" si="18"/>
        <v>86.4</v>
      </c>
      <c r="AA40" s="32"/>
      <c r="AB40" s="32"/>
      <c r="AC40" s="32"/>
      <c r="AD40" s="32"/>
      <c r="AE40" s="32"/>
      <c r="AF40" s="32"/>
      <c r="AG40" s="32">
        <f t="shared" si="19"/>
        <v>209.432</v>
      </c>
      <c r="AH40" s="32"/>
      <c r="AI40" s="32"/>
      <c r="AJ40" s="32">
        <f t="shared" si="8"/>
        <v>47</v>
      </c>
      <c r="AK40" s="32">
        <f t="shared" si="20"/>
        <v>38.4</v>
      </c>
      <c r="AL40" s="28">
        <f t="shared" si="21"/>
        <v>3.2</v>
      </c>
      <c r="AM40" s="28">
        <f t="shared" si="11"/>
        <v>0.96</v>
      </c>
      <c r="AN40" s="28"/>
      <c r="AO40" s="28"/>
      <c r="AP40" s="14" t="s">
        <v>136</v>
      </c>
    </row>
    <row r="41" s="1" customFormat="1" ht="19.95" customHeight="1" spans="1:42">
      <c r="A41" s="22">
        <f t="shared" si="2"/>
        <v>35</v>
      </c>
      <c r="B41" s="23">
        <v>2146411</v>
      </c>
      <c r="C41" s="24" t="s">
        <v>132</v>
      </c>
      <c r="D41" s="23">
        <v>2146355</v>
      </c>
      <c r="E41" s="21" t="s">
        <v>69</v>
      </c>
      <c r="F41" s="14" t="s">
        <v>123</v>
      </c>
      <c r="G41" s="14" t="s">
        <v>118</v>
      </c>
      <c r="H41" s="14">
        <f t="shared" si="1"/>
        <v>56</v>
      </c>
      <c r="I41" s="14">
        <v>7.5</v>
      </c>
      <c r="J41" s="14">
        <v>4</v>
      </c>
      <c r="K41" s="34">
        <f t="shared" si="15"/>
        <v>420</v>
      </c>
      <c r="L41" s="14"/>
      <c r="M41" s="14"/>
      <c r="N41" s="14">
        <v>6</v>
      </c>
      <c r="O41" s="32">
        <f t="shared" si="16"/>
        <v>374.4</v>
      </c>
      <c r="P41" s="32">
        <v>8</v>
      </c>
      <c r="Q41" s="32">
        <f>O41*0.2</f>
        <v>74.88</v>
      </c>
      <c r="R41" s="32">
        <v>10</v>
      </c>
      <c r="S41" s="32">
        <f>Q41*0.1</f>
        <v>7.488</v>
      </c>
      <c r="T41" s="32"/>
      <c r="U41" s="14">
        <v>4</v>
      </c>
      <c r="V41" s="32">
        <f t="shared" si="17"/>
        <v>420</v>
      </c>
      <c r="W41" s="35"/>
      <c r="X41" s="32"/>
      <c r="Y41" s="14">
        <v>6</v>
      </c>
      <c r="Z41" s="32">
        <f t="shared" si="18"/>
        <v>374.4</v>
      </c>
      <c r="AA41" s="32">
        <v>8</v>
      </c>
      <c r="AB41" s="32">
        <f>Q41</f>
        <v>74.88</v>
      </c>
      <c r="AC41" s="32">
        <v>10</v>
      </c>
      <c r="AD41" s="32">
        <f>S41</f>
        <v>7.488</v>
      </c>
      <c r="AE41" s="32"/>
      <c r="AF41" s="32"/>
      <c r="AG41" s="32">
        <f t="shared" si="19"/>
        <v>810.52</v>
      </c>
      <c r="AH41" s="32">
        <f>H41*0.1</f>
        <v>5.6</v>
      </c>
      <c r="AI41" s="32">
        <f>AH41*0.5*1.1</f>
        <v>3.08</v>
      </c>
      <c r="AJ41" s="32">
        <f t="shared" si="8"/>
        <v>127</v>
      </c>
      <c r="AK41" s="32">
        <f t="shared" si="20"/>
        <v>118.4</v>
      </c>
      <c r="AL41" s="28">
        <f t="shared" si="21"/>
        <v>11.2</v>
      </c>
      <c r="AM41" s="28">
        <f t="shared" si="11"/>
        <v>3.36</v>
      </c>
      <c r="AN41" s="28"/>
      <c r="AO41" s="28"/>
      <c r="AP41" s="14"/>
    </row>
    <row r="42" s="1" customFormat="1" ht="19.95" customHeight="1" spans="1:42">
      <c r="A42" s="22">
        <f t="shared" si="2"/>
        <v>36</v>
      </c>
      <c r="B42" s="23">
        <v>2146285</v>
      </c>
      <c r="C42" s="24" t="s">
        <v>132</v>
      </c>
      <c r="D42" s="23">
        <v>2146068</v>
      </c>
      <c r="E42" s="21" t="s">
        <v>69</v>
      </c>
      <c r="F42" s="14" t="s">
        <v>123</v>
      </c>
      <c r="G42" s="14" t="s">
        <v>118</v>
      </c>
      <c r="H42" s="14">
        <f t="shared" si="1"/>
        <v>217</v>
      </c>
      <c r="I42" s="14">
        <v>7.5</v>
      </c>
      <c r="J42" s="14">
        <v>4</v>
      </c>
      <c r="K42" s="34">
        <f t="shared" si="15"/>
        <v>1627.5</v>
      </c>
      <c r="L42" s="14"/>
      <c r="M42" s="14"/>
      <c r="N42" s="14">
        <v>6</v>
      </c>
      <c r="O42" s="32">
        <f t="shared" si="16"/>
        <v>1533.6</v>
      </c>
      <c r="P42" s="32">
        <v>8</v>
      </c>
      <c r="Q42" s="32">
        <f>O42*0.2</f>
        <v>306.72</v>
      </c>
      <c r="R42" s="32">
        <v>10</v>
      </c>
      <c r="S42" s="32">
        <f>Q42*0.1</f>
        <v>30.672</v>
      </c>
      <c r="T42" s="32"/>
      <c r="U42" s="14">
        <v>4</v>
      </c>
      <c r="V42" s="32">
        <f t="shared" si="17"/>
        <v>1627.5</v>
      </c>
      <c r="W42" s="35"/>
      <c r="X42" s="32"/>
      <c r="Y42" s="14">
        <v>6</v>
      </c>
      <c r="Z42" s="32">
        <f t="shared" si="18"/>
        <v>1533.6</v>
      </c>
      <c r="AA42" s="32">
        <v>8</v>
      </c>
      <c r="AB42" s="32">
        <f>Q42</f>
        <v>306.72</v>
      </c>
      <c r="AC42" s="32">
        <v>10</v>
      </c>
      <c r="AD42" s="32">
        <f>S42</f>
        <v>30.672</v>
      </c>
      <c r="AE42" s="32"/>
      <c r="AF42" s="32"/>
      <c r="AG42" s="32">
        <f t="shared" si="19"/>
        <v>3222.944</v>
      </c>
      <c r="AH42" s="32">
        <f>H42*0.1</f>
        <v>21.7</v>
      </c>
      <c r="AI42" s="32">
        <f>AH42*0.5*1.1</f>
        <v>11.935</v>
      </c>
      <c r="AJ42" s="32">
        <f t="shared" si="8"/>
        <v>449</v>
      </c>
      <c r="AK42" s="32">
        <f t="shared" si="20"/>
        <v>440.4</v>
      </c>
      <c r="AL42" s="28">
        <f t="shared" si="21"/>
        <v>43.4</v>
      </c>
      <c r="AM42" s="28">
        <f t="shared" si="11"/>
        <v>13.02</v>
      </c>
      <c r="AN42" s="28"/>
      <c r="AO42" s="28"/>
      <c r="AP42" s="14"/>
    </row>
    <row r="43" s="1" customFormat="1" ht="19.95" customHeight="1" spans="1:42">
      <c r="A43" s="22">
        <f t="shared" si="2"/>
        <v>37</v>
      </c>
      <c r="B43" s="23">
        <v>2146058</v>
      </c>
      <c r="C43" s="24" t="s">
        <v>132</v>
      </c>
      <c r="D43" s="23">
        <v>2145977</v>
      </c>
      <c r="E43" s="21" t="s">
        <v>69</v>
      </c>
      <c r="F43" s="14" t="s">
        <v>123</v>
      </c>
      <c r="G43" s="14" t="s">
        <v>118</v>
      </c>
      <c r="H43" s="14">
        <f t="shared" si="1"/>
        <v>81</v>
      </c>
      <c r="I43" s="14">
        <v>7.5</v>
      </c>
      <c r="J43" s="14">
        <v>4</v>
      </c>
      <c r="K43" s="34">
        <f t="shared" si="15"/>
        <v>607.5</v>
      </c>
      <c r="L43" s="14"/>
      <c r="M43" s="14"/>
      <c r="N43" s="14">
        <v>6</v>
      </c>
      <c r="O43" s="32">
        <f t="shared" si="16"/>
        <v>554.4</v>
      </c>
      <c r="P43" s="32">
        <v>8</v>
      </c>
      <c r="Q43" s="32">
        <f>O43*0.2</f>
        <v>110.88</v>
      </c>
      <c r="R43" s="32">
        <v>10</v>
      </c>
      <c r="S43" s="32">
        <f>Q43*0.1</f>
        <v>11.088</v>
      </c>
      <c r="T43" s="32"/>
      <c r="U43" s="14">
        <v>4</v>
      </c>
      <c r="V43" s="32">
        <f t="shared" si="17"/>
        <v>607.5</v>
      </c>
      <c r="W43" s="35"/>
      <c r="X43" s="32"/>
      <c r="Y43" s="14">
        <v>6</v>
      </c>
      <c r="Z43" s="32">
        <f t="shared" si="18"/>
        <v>554.4</v>
      </c>
      <c r="AA43" s="32">
        <v>8</v>
      </c>
      <c r="AB43" s="32">
        <f>Q43</f>
        <v>110.88</v>
      </c>
      <c r="AC43" s="32">
        <v>10</v>
      </c>
      <c r="AD43" s="32">
        <f>S43</f>
        <v>11.088</v>
      </c>
      <c r="AE43" s="32"/>
      <c r="AF43" s="32"/>
      <c r="AG43" s="32">
        <f t="shared" si="19"/>
        <v>1185.12</v>
      </c>
      <c r="AH43" s="32">
        <f>H43*0.1</f>
        <v>8.1</v>
      </c>
      <c r="AI43" s="32">
        <f>AH43*0.5*1.1</f>
        <v>4.455</v>
      </c>
      <c r="AJ43" s="32">
        <f t="shared" si="8"/>
        <v>177</v>
      </c>
      <c r="AK43" s="32">
        <f t="shared" si="20"/>
        <v>168.4</v>
      </c>
      <c r="AL43" s="28">
        <f t="shared" si="21"/>
        <v>16.2</v>
      </c>
      <c r="AM43" s="28">
        <f t="shared" si="11"/>
        <v>4.86</v>
      </c>
      <c r="AN43" s="28"/>
      <c r="AO43" s="28"/>
      <c r="AP43" s="14"/>
    </row>
    <row r="44" s="1" customFormat="1" ht="25.1" customHeight="1" spans="1:42">
      <c r="A44" s="22">
        <f t="shared" si="2"/>
        <v>38</v>
      </c>
      <c r="B44" s="23">
        <v>2145977</v>
      </c>
      <c r="C44" s="24" t="s">
        <v>132</v>
      </c>
      <c r="D44" s="23">
        <v>2145965</v>
      </c>
      <c r="E44" s="21" t="s">
        <v>69</v>
      </c>
      <c r="F44" s="14" t="s">
        <v>123</v>
      </c>
      <c r="G44" s="14" t="s">
        <v>119</v>
      </c>
      <c r="H44" s="14">
        <f t="shared" si="1"/>
        <v>12</v>
      </c>
      <c r="I44" s="14">
        <v>7.5</v>
      </c>
      <c r="J44" s="14">
        <v>4</v>
      </c>
      <c r="K44" s="34">
        <f t="shared" si="15"/>
        <v>90</v>
      </c>
      <c r="L44" s="14"/>
      <c r="M44" s="14"/>
      <c r="N44" s="14">
        <v>6</v>
      </c>
      <c r="O44" s="32">
        <f t="shared" si="16"/>
        <v>57.6</v>
      </c>
      <c r="P44" s="32"/>
      <c r="Q44" s="32"/>
      <c r="R44" s="32"/>
      <c r="S44" s="32"/>
      <c r="T44" s="32"/>
      <c r="U44" s="14">
        <v>4</v>
      </c>
      <c r="V44" s="32">
        <f t="shared" si="17"/>
        <v>90</v>
      </c>
      <c r="W44" s="35"/>
      <c r="X44" s="32"/>
      <c r="Y44" s="14">
        <v>6</v>
      </c>
      <c r="Z44" s="32">
        <f t="shared" si="18"/>
        <v>57.6</v>
      </c>
      <c r="AA44" s="32"/>
      <c r="AB44" s="32"/>
      <c r="AC44" s="32"/>
      <c r="AD44" s="32"/>
      <c r="AE44" s="32"/>
      <c r="AF44" s="32"/>
      <c r="AG44" s="32">
        <f t="shared" si="19"/>
        <v>150.072</v>
      </c>
      <c r="AH44" s="32"/>
      <c r="AI44" s="32"/>
      <c r="AJ44" s="32">
        <f t="shared" si="8"/>
        <v>39</v>
      </c>
      <c r="AK44" s="32">
        <f t="shared" si="20"/>
        <v>30.4</v>
      </c>
      <c r="AL44" s="28">
        <f t="shared" si="21"/>
        <v>2.4</v>
      </c>
      <c r="AM44" s="28">
        <f t="shared" si="11"/>
        <v>0.72</v>
      </c>
      <c r="AN44" s="28"/>
      <c r="AO44" s="28"/>
      <c r="AP44" s="14" t="s">
        <v>137</v>
      </c>
    </row>
    <row r="45" s="1" customFormat="1" ht="19.95" customHeight="1" spans="1:42">
      <c r="A45" s="22">
        <f t="shared" si="2"/>
        <v>39</v>
      </c>
      <c r="B45" s="23">
        <v>2145965</v>
      </c>
      <c r="C45" s="24" t="s">
        <v>132</v>
      </c>
      <c r="D45" s="25">
        <v>2145886</v>
      </c>
      <c r="E45" s="21" t="s">
        <v>69</v>
      </c>
      <c r="F45" s="14" t="s">
        <v>123</v>
      </c>
      <c r="G45" s="14" t="s">
        <v>118</v>
      </c>
      <c r="H45" s="14">
        <f t="shared" si="1"/>
        <v>79</v>
      </c>
      <c r="I45" s="14">
        <v>7.5</v>
      </c>
      <c r="J45" s="14">
        <v>4</v>
      </c>
      <c r="K45" s="34">
        <f t="shared" si="15"/>
        <v>592.5</v>
      </c>
      <c r="L45" s="14"/>
      <c r="M45" s="14"/>
      <c r="N45" s="14">
        <v>6</v>
      </c>
      <c r="O45" s="32">
        <f t="shared" si="16"/>
        <v>540</v>
      </c>
      <c r="P45" s="32">
        <v>8</v>
      </c>
      <c r="Q45" s="32">
        <f>O45*0.2</f>
        <v>108</v>
      </c>
      <c r="R45" s="32">
        <v>10</v>
      </c>
      <c r="S45" s="32">
        <f>Q45*0.1</f>
        <v>10.8</v>
      </c>
      <c r="T45" s="32"/>
      <c r="U45" s="14">
        <v>4</v>
      </c>
      <c r="V45" s="32">
        <f t="shared" si="17"/>
        <v>592.5</v>
      </c>
      <c r="W45" s="35"/>
      <c r="X45" s="32"/>
      <c r="Y45" s="14">
        <v>6</v>
      </c>
      <c r="Z45" s="32">
        <f t="shared" si="18"/>
        <v>540</v>
      </c>
      <c r="AA45" s="32">
        <v>8</v>
      </c>
      <c r="AB45" s="32">
        <f>Q45</f>
        <v>108</v>
      </c>
      <c r="AC45" s="32">
        <v>10</v>
      </c>
      <c r="AD45" s="32">
        <f>S45</f>
        <v>10.8</v>
      </c>
      <c r="AE45" s="32"/>
      <c r="AF45" s="32"/>
      <c r="AG45" s="32">
        <f t="shared" si="19"/>
        <v>1155.152</v>
      </c>
      <c r="AH45" s="32">
        <f>H45*0.1</f>
        <v>7.9</v>
      </c>
      <c r="AI45" s="32">
        <f>AH45*0.5*1.1</f>
        <v>4.345</v>
      </c>
      <c r="AJ45" s="32">
        <f t="shared" si="8"/>
        <v>173</v>
      </c>
      <c r="AK45" s="32">
        <f t="shared" si="20"/>
        <v>164.4</v>
      </c>
      <c r="AL45" s="28">
        <f t="shared" si="21"/>
        <v>15.8</v>
      </c>
      <c r="AM45" s="28">
        <f t="shared" si="11"/>
        <v>4.74</v>
      </c>
      <c r="AN45" s="28"/>
      <c r="AO45" s="28"/>
      <c r="AP45" s="14"/>
    </row>
    <row r="46" s="1" customFormat="1" ht="34.95" customHeight="1" spans="1:42">
      <c r="A46" s="22">
        <f t="shared" si="2"/>
        <v>40</v>
      </c>
      <c r="B46" s="25">
        <v>2145886</v>
      </c>
      <c r="C46" s="24" t="s">
        <v>132</v>
      </c>
      <c r="D46" s="25">
        <v>2145878</v>
      </c>
      <c r="E46" s="21" t="s">
        <v>69</v>
      </c>
      <c r="F46" s="14" t="s">
        <v>123</v>
      </c>
      <c r="G46" s="14" t="s">
        <v>119</v>
      </c>
      <c r="H46" s="14">
        <f t="shared" si="1"/>
        <v>8</v>
      </c>
      <c r="I46" s="14">
        <v>7.5</v>
      </c>
      <c r="J46" s="14">
        <v>4</v>
      </c>
      <c r="K46" s="34">
        <f t="shared" si="15"/>
        <v>60</v>
      </c>
      <c r="L46" s="14"/>
      <c r="M46" s="14"/>
      <c r="N46" s="14">
        <v>6</v>
      </c>
      <c r="O46" s="32">
        <f t="shared" si="16"/>
        <v>28.8</v>
      </c>
      <c r="P46" s="32"/>
      <c r="Q46" s="32"/>
      <c r="R46" s="32"/>
      <c r="S46" s="32"/>
      <c r="T46" s="32"/>
      <c r="U46" s="14">
        <v>4</v>
      </c>
      <c r="V46" s="32">
        <f t="shared" si="17"/>
        <v>60</v>
      </c>
      <c r="W46" s="35"/>
      <c r="X46" s="32"/>
      <c r="Y46" s="14">
        <v>6</v>
      </c>
      <c r="Z46" s="32">
        <f t="shared" si="18"/>
        <v>28.8</v>
      </c>
      <c r="AA46" s="32"/>
      <c r="AB46" s="32"/>
      <c r="AC46" s="32"/>
      <c r="AD46" s="32"/>
      <c r="AE46" s="32"/>
      <c r="AF46" s="32"/>
      <c r="AG46" s="32">
        <f t="shared" si="19"/>
        <v>90.712</v>
      </c>
      <c r="AH46" s="32"/>
      <c r="AI46" s="32"/>
      <c r="AJ46" s="32">
        <f t="shared" si="8"/>
        <v>31</v>
      </c>
      <c r="AK46" s="32">
        <f t="shared" si="20"/>
        <v>22.4</v>
      </c>
      <c r="AL46" s="28">
        <f t="shared" si="21"/>
        <v>1.6</v>
      </c>
      <c r="AM46" s="28">
        <f t="shared" si="11"/>
        <v>0.48</v>
      </c>
      <c r="AN46" s="28"/>
      <c r="AO46" s="28"/>
      <c r="AP46" s="14" t="s">
        <v>138</v>
      </c>
    </row>
    <row r="47" s="1" customFormat="1" ht="19.95" customHeight="1" spans="1:42">
      <c r="A47" s="22">
        <f t="shared" si="2"/>
        <v>41</v>
      </c>
      <c r="B47" s="25">
        <v>2171100</v>
      </c>
      <c r="C47" s="26" t="s">
        <v>115</v>
      </c>
      <c r="D47" s="25">
        <v>2171300</v>
      </c>
      <c r="E47" s="21" t="s">
        <v>69</v>
      </c>
      <c r="F47" s="21" t="s">
        <v>128</v>
      </c>
      <c r="G47" s="14" t="s">
        <v>130</v>
      </c>
      <c r="H47" s="14">
        <f t="shared" si="1"/>
        <v>200</v>
      </c>
      <c r="I47" s="14">
        <v>7.5</v>
      </c>
      <c r="J47" s="14">
        <v>4</v>
      </c>
      <c r="K47" s="34">
        <f t="shared" si="15"/>
        <v>1500</v>
      </c>
      <c r="L47" s="14"/>
      <c r="M47" s="14"/>
      <c r="N47" s="14"/>
      <c r="O47" s="32"/>
      <c r="P47" s="32"/>
      <c r="Q47" s="32"/>
      <c r="R47" s="32">
        <v>4</v>
      </c>
      <c r="S47" s="32">
        <f>K47*0.05</f>
        <v>75</v>
      </c>
      <c r="T47" s="32"/>
      <c r="U47" s="14">
        <v>4</v>
      </c>
      <c r="V47" s="32">
        <f t="shared" si="17"/>
        <v>1500</v>
      </c>
      <c r="W47" s="35"/>
      <c r="X47" s="32"/>
      <c r="Y47" s="14"/>
      <c r="Z47" s="32"/>
      <c r="AA47" s="32"/>
      <c r="AB47" s="32"/>
      <c r="AC47" s="32">
        <v>4</v>
      </c>
      <c r="AD47" s="32">
        <f>S47</f>
        <v>75</v>
      </c>
      <c r="AE47" s="32"/>
      <c r="AF47" s="32"/>
      <c r="AG47" s="32">
        <f t="shared" si="19"/>
        <v>1603.792</v>
      </c>
      <c r="AH47" s="32">
        <f>H47*0.1</f>
        <v>20</v>
      </c>
      <c r="AI47" s="32">
        <f>AH47*0.5*1.1</f>
        <v>11</v>
      </c>
      <c r="AJ47" s="32">
        <f t="shared" si="8"/>
        <v>415</v>
      </c>
      <c r="AK47" s="32"/>
      <c r="AL47" s="28">
        <f t="shared" si="21"/>
        <v>40</v>
      </c>
      <c r="AM47" s="28">
        <f t="shared" si="11"/>
        <v>12</v>
      </c>
      <c r="AN47" s="28"/>
      <c r="AO47" s="28"/>
      <c r="AP47" s="14"/>
    </row>
    <row r="48" s="1" customFormat="1" ht="19.95" customHeight="1" spans="1:42">
      <c r="A48" s="13">
        <f t="shared" si="2"/>
        <v>42</v>
      </c>
      <c r="B48" s="25">
        <v>2173450</v>
      </c>
      <c r="C48" s="26" t="s">
        <v>115</v>
      </c>
      <c r="D48" s="25">
        <v>2173600</v>
      </c>
      <c r="E48" s="21" t="s">
        <v>69</v>
      </c>
      <c r="F48" s="21" t="s">
        <v>128</v>
      </c>
      <c r="G48" s="14" t="s">
        <v>130</v>
      </c>
      <c r="H48" s="14">
        <f t="shared" si="1"/>
        <v>150</v>
      </c>
      <c r="I48" s="14">
        <v>7.5</v>
      </c>
      <c r="J48" s="14">
        <v>4</v>
      </c>
      <c r="K48" s="34">
        <f t="shared" si="15"/>
        <v>1125</v>
      </c>
      <c r="L48" s="14"/>
      <c r="M48" s="14"/>
      <c r="N48" s="14"/>
      <c r="O48" s="32"/>
      <c r="P48" s="32"/>
      <c r="Q48" s="32"/>
      <c r="R48" s="32">
        <v>4</v>
      </c>
      <c r="S48" s="32">
        <f>K48*0.05</f>
        <v>56.25</v>
      </c>
      <c r="T48" s="32"/>
      <c r="U48" s="14">
        <v>4</v>
      </c>
      <c r="V48" s="32">
        <f t="shared" si="17"/>
        <v>1125</v>
      </c>
      <c r="W48" s="35"/>
      <c r="X48" s="32"/>
      <c r="Y48" s="14"/>
      <c r="Z48" s="32"/>
      <c r="AA48" s="32"/>
      <c r="AB48" s="32"/>
      <c r="AC48" s="32">
        <v>4</v>
      </c>
      <c r="AD48" s="32">
        <f>S48</f>
        <v>56.25</v>
      </c>
      <c r="AE48" s="32"/>
      <c r="AF48" s="32"/>
      <c r="AG48" s="32">
        <f t="shared" si="19"/>
        <v>1203.042</v>
      </c>
      <c r="AH48" s="32">
        <f>H48*0.1</f>
        <v>15</v>
      </c>
      <c r="AI48" s="32">
        <f>AH48*0.5*1.1</f>
        <v>8.25</v>
      </c>
      <c r="AJ48" s="32">
        <f t="shared" si="8"/>
        <v>315</v>
      </c>
      <c r="AK48" s="32"/>
      <c r="AL48" s="28">
        <f t="shared" si="21"/>
        <v>30</v>
      </c>
      <c r="AM48" s="28">
        <f t="shared" si="11"/>
        <v>9</v>
      </c>
      <c r="AN48" s="28"/>
      <c r="AO48" s="28"/>
      <c r="AP48" s="14"/>
    </row>
    <row r="49" s="1" customFormat="1" ht="19.95" customHeight="1" spans="1:42">
      <c r="A49" s="13">
        <f t="shared" si="2"/>
        <v>43</v>
      </c>
      <c r="B49" s="25">
        <v>2175700</v>
      </c>
      <c r="C49" s="26" t="s">
        <v>115</v>
      </c>
      <c r="D49" s="25">
        <v>2175900</v>
      </c>
      <c r="E49" s="21" t="s">
        <v>69</v>
      </c>
      <c r="F49" s="21" t="s">
        <v>128</v>
      </c>
      <c r="G49" s="14" t="s">
        <v>129</v>
      </c>
      <c r="H49" s="14">
        <f t="shared" si="1"/>
        <v>200</v>
      </c>
      <c r="I49" s="14">
        <v>7.5</v>
      </c>
      <c r="J49" s="14">
        <v>4</v>
      </c>
      <c r="K49" s="34">
        <f t="shared" si="15"/>
        <v>1500</v>
      </c>
      <c r="L49" s="14">
        <v>4</v>
      </c>
      <c r="M49" s="14">
        <f>(H49-4)*(I49-0.3)</f>
        <v>1411.2</v>
      </c>
      <c r="N49" s="14"/>
      <c r="O49" s="32"/>
      <c r="P49" s="32"/>
      <c r="Q49" s="32"/>
      <c r="R49" s="32">
        <v>5</v>
      </c>
      <c r="S49" s="32">
        <f>M49*0.05</f>
        <v>70.56</v>
      </c>
      <c r="T49" s="32"/>
      <c r="U49" s="14">
        <v>4</v>
      </c>
      <c r="V49" s="32">
        <f t="shared" si="17"/>
        <v>1500</v>
      </c>
      <c r="W49" s="32">
        <v>4</v>
      </c>
      <c r="X49" s="32">
        <f>M49</f>
        <v>1411.2</v>
      </c>
      <c r="Y49" s="14"/>
      <c r="Z49" s="32"/>
      <c r="AA49" s="32"/>
      <c r="AB49" s="32"/>
      <c r="AC49" s="32">
        <f>R49</f>
        <v>5</v>
      </c>
      <c r="AD49" s="32">
        <f>S49</f>
        <v>70.56</v>
      </c>
      <c r="AE49" s="32"/>
      <c r="AF49" s="32"/>
      <c r="AG49" s="32">
        <f t="shared" si="19"/>
        <v>1599.352</v>
      </c>
      <c r="AH49" s="32">
        <f>H49*0.1</f>
        <v>20</v>
      </c>
      <c r="AI49" s="32">
        <f>AH49*0.5*1.1</f>
        <v>11</v>
      </c>
      <c r="AJ49" s="32">
        <f t="shared" si="8"/>
        <v>415</v>
      </c>
      <c r="AK49" s="32">
        <f>(H49-4+I49-0.3)*2</f>
        <v>406.4</v>
      </c>
      <c r="AL49" s="28">
        <f t="shared" si="21"/>
        <v>40</v>
      </c>
      <c r="AM49" s="28">
        <f t="shared" si="11"/>
        <v>12</v>
      </c>
      <c r="AN49" s="28"/>
      <c r="AO49" s="28"/>
      <c r="AP49" s="14"/>
    </row>
    <row r="50" s="3" customFormat="1" ht="19.95" customHeight="1" spans="1:48">
      <c r="A50" s="27" t="s">
        <v>80</v>
      </c>
      <c r="B50" s="27"/>
      <c r="C50" s="27"/>
      <c r="D50" s="27"/>
      <c r="E50" s="27"/>
      <c r="F50" s="27"/>
      <c r="G50" s="27"/>
      <c r="H50" s="28">
        <f>SUM(H8:H49)</f>
        <v>9554</v>
      </c>
      <c r="I50" s="28"/>
      <c r="J50" s="28"/>
      <c r="K50" s="28">
        <f>SUM(K8:K49)</f>
        <v>66577.5</v>
      </c>
      <c r="L50" s="28"/>
      <c r="M50" s="28">
        <f>SUM(M8:M49)</f>
        <v>12956.2</v>
      </c>
      <c r="N50" s="28"/>
      <c r="O50" s="28">
        <f>SUM(O8:O49)</f>
        <v>47532.9</v>
      </c>
      <c r="P50" s="28"/>
      <c r="Q50" s="28">
        <f>SUM(Q8:Q49)</f>
        <v>9321.78</v>
      </c>
      <c r="R50" s="40"/>
      <c r="S50" s="28">
        <f>SUM(S8:S49)</f>
        <v>1719.618</v>
      </c>
      <c r="T50" s="28">
        <f>SUM(T8:T49)</f>
        <v>107.1</v>
      </c>
      <c r="U50" s="28"/>
      <c r="V50" s="28">
        <f>SUM(V8:V49)</f>
        <v>66577.5</v>
      </c>
      <c r="W50" s="40"/>
      <c r="X50" s="28">
        <f>SUM(X8:X49)</f>
        <v>12956.2</v>
      </c>
      <c r="Y50" s="28"/>
      <c r="Z50" s="28">
        <f>SUM(Z8:Z49)</f>
        <v>47532.9</v>
      </c>
      <c r="AA50" s="28"/>
      <c r="AB50" s="28">
        <f>SUM(AB8:AB49)</f>
        <v>9321.78</v>
      </c>
      <c r="AC50" s="40"/>
      <c r="AD50" s="28">
        <f t="shared" ref="AD50:AO50" si="22">SUM(AD8:AD49)</f>
        <v>1719.618</v>
      </c>
      <c r="AE50" s="28">
        <f t="shared" si="22"/>
        <v>141.75</v>
      </c>
      <c r="AF50" s="28">
        <f t="shared" si="22"/>
        <v>3207.4</v>
      </c>
      <c r="AG50" s="28">
        <f t="shared" si="22"/>
        <v>122145.575</v>
      </c>
      <c r="AH50" s="28">
        <f t="shared" si="22"/>
        <v>871.4</v>
      </c>
      <c r="AI50" s="28">
        <f t="shared" si="22"/>
        <v>479.27</v>
      </c>
      <c r="AJ50" s="28">
        <f t="shared" si="22"/>
        <v>19353.4</v>
      </c>
      <c r="AK50" s="28">
        <f t="shared" si="22"/>
        <v>15476.6</v>
      </c>
      <c r="AL50" s="28">
        <f t="shared" si="22"/>
        <v>1652.4</v>
      </c>
      <c r="AM50" s="28">
        <f t="shared" si="22"/>
        <v>648.84</v>
      </c>
      <c r="AN50" s="28">
        <f t="shared" si="22"/>
        <v>285.6</v>
      </c>
      <c r="AO50" s="28">
        <f t="shared" si="22"/>
        <v>340</v>
      </c>
      <c r="AP50" s="46"/>
      <c r="AQ50" s="47"/>
      <c r="AR50" s="47"/>
      <c r="AS50" s="47"/>
      <c r="AT50" s="1"/>
      <c r="AU50" s="47"/>
      <c r="AV50" s="47"/>
    </row>
    <row r="53" spans="9:13">
      <c r="I53" s="6"/>
      <c r="J53" s="6"/>
      <c r="K53" s="6"/>
      <c r="L53" s="6"/>
      <c r="M53" s="6"/>
    </row>
  </sheetData>
  <mergeCells count="26">
    <mergeCell ref="B1:AP1"/>
    <mergeCell ref="J2:AO2"/>
    <mergeCell ref="J3:T3"/>
    <mergeCell ref="U3:AI3"/>
    <mergeCell ref="AJ3:AK3"/>
    <mergeCell ref="AL3:AN3"/>
    <mergeCell ref="J4:K4"/>
    <mergeCell ref="L4:M4"/>
    <mergeCell ref="N4:O4"/>
    <mergeCell ref="P4:Q4"/>
    <mergeCell ref="R4:S4"/>
    <mergeCell ref="U4:V4"/>
    <mergeCell ref="W4:X4"/>
    <mergeCell ref="Y4:Z4"/>
    <mergeCell ref="AA4:AB4"/>
    <mergeCell ref="AC4:AD4"/>
    <mergeCell ref="B7:D7"/>
    <mergeCell ref="A50:F50"/>
    <mergeCell ref="A2:A6"/>
    <mergeCell ref="E2:E6"/>
    <mergeCell ref="F2:F6"/>
    <mergeCell ref="G2:G6"/>
    <mergeCell ref="H2:H5"/>
    <mergeCell ref="I2:I5"/>
    <mergeCell ref="AP2:AP6"/>
    <mergeCell ref="B2:D6"/>
  </mergeCells>
  <pageMargins left="0.236220472440945" right="0.236220472440945" top="0.748031496062992" bottom="0.748031496062992" header="0.31496062992126" footer="0.31496062992126"/>
  <pageSetup paperSize="8" scale="99" orientation="landscape"/>
  <headerFooter alignWithMargins="0">
    <oddHeader>&amp;L2021年福泉高速路面维修工程数量表&amp;R第 &amp;P 页  共 2 页    </oddHeader>
    <oddFooter>&amp;L          设计：高明武&amp;C复核：池其源                    &amp;R审核：林振华         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WwW.island008.CoM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2023年福泉高速路面维修工程数量表（路面）  </vt:lpstr>
      <vt:lpstr>混合料运量计算表</vt:lpstr>
      <vt:lpstr>2023年福泉高速路面维修工程数量表（路面） 下行</vt:lpstr>
      <vt:lpstr>2021年福泉高速路面维修工程数量表（路面）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丽芳</cp:lastModifiedBy>
  <dcterms:created xsi:type="dcterms:W3CDTF">2012-12-05T03:53:00Z</dcterms:created>
  <cp:lastPrinted>2023-03-19T13:58:00Z</cp:lastPrinted>
  <dcterms:modified xsi:type="dcterms:W3CDTF">2023-08-18T02:03:09Z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6C57D9E4EBFB49279A727E24B33237E8_13</vt:lpwstr>
  </property>
</Properties>
</file>