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\温郊服务区\泉南高速公路温郊服务区提升改造工程招标控制价\路面部分\温郊服务区\"/>
    </mc:Choice>
  </mc:AlternateContent>
  <bookViews>
    <workbookView xWindow="0" yWindow="0" windowWidth="28800" windowHeight="12540" tabRatio="714"/>
  </bookViews>
  <sheets>
    <sheet name="汇总" sheetId="1" r:id="rId1"/>
    <sheet name="第100章" sheetId="16" r:id="rId2"/>
    <sheet name="第200章" sheetId="19" r:id="rId3"/>
    <sheet name="第300章" sheetId="21" r:id="rId4"/>
    <sheet name="第600章" sheetId="24" r:id="rId5"/>
    <sheet name="第700章" sheetId="20" r:id="rId6"/>
    <sheet name="Sheet1 (3)" sheetId="17" state="hidden" r:id="rId7"/>
  </sheets>
  <definedNames>
    <definedName name="_xlnm._FilterDatabase" localSheetId="6" hidden="1">'Sheet1 (3)'!$B$1:$B$37</definedName>
    <definedName name="_xlnm._FilterDatabase" localSheetId="1" hidden="1">第100章!$C$1:$C$14</definedName>
    <definedName name="_xlnm._FilterDatabase" localSheetId="2" hidden="1">第200章!$D$1:$D$120</definedName>
    <definedName name="_xlnm._FilterDatabase" localSheetId="3" hidden="1">第300章!$D$1:$D$19</definedName>
    <definedName name="_xlnm._FilterDatabase" localSheetId="4" hidden="1">第600章!$D$1:$D$18</definedName>
    <definedName name="_xlnm._FilterDatabase" localSheetId="5" hidden="1">第700章!$D$1:$D$21</definedName>
    <definedName name="_xlnm.Print_Titles" localSheetId="1">第100章!$1:$5</definedName>
    <definedName name="_xlnm.Print_Titles" localSheetId="2">第200章!$1:$5</definedName>
    <definedName name="_xlnm.Print_Titles" localSheetId="3">第300章!$1:$5</definedName>
    <definedName name="_xlnm.Print_Titles" localSheetId="4">第600章!$1:$5</definedName>
    <definedName name="_xlnm.Print_Titles" localSheetId="5">第700章!$1:$5</definedName>
  </definedNames>
  <calcPr calcId="152511"/>
</workbook>
</file>

<file path=xl/calcChain.xml><?xml version="1.0" encoding="utf-8"?>
<calcChain xmlns="http://schemas.openxmlformats.org/spreadsheetml/2006/main">
  <c r="G8" i="20" l="1"/>
  <c r="G21" i="20"/>
  <c r="I19" i="21"/>
  <c r="I15" i="21"/>
  <c r="G15" i="21"/>
  <c r="I8" i="20" l="1"/>
  <c r="I9" i="20"/>
  <c r="I11" i="20"/>
  <c r="I12" i="20"/>
  <c r="I13" i="20"/>
  <c r="I16" i="20"/>
  <c r="I17" i="20"/>
  <c r="I19" i="20"/>
  <c r="I20" i="20"/>
  <c r="I7" i="20"/>
  <c r="I14" i="24"/>
  <c r="I15" i="24"/>
  <c r="I13" i="21"/>
  <c r="I14" i="21"/>
  <c r="I21" i="20" l="1"/>
  <c r="G18" i="24"/>
  <c r="E9" i="21"/>
  <c r="I8" i="19" l="1"/>
  <c r="I9" i="19"/>
  <c r="I12" i="19"/>
  <c r="I13" i="19"/>
  <c r="G15" i="24"/>
  <c r="G14" i="24"/>
  <c r="E8" i="19"/>
  <c r="E9" i="19" s="1"/>
  <c r="E7" i="19"/>
  <c r="F14" i="21"/>
  <c r="G14" i="21" s="1"/>
  <c r="F13" i="21"/>
  <c r="G13" i="21" s="1"/>
  <c r="E14" i="21"/>
  <c r="G9" i="20" l="1"/>
  <c r="G20" i="20"/>
  <c r="G13" i="20"/>
  <c r="G17" i="24" l="1"/>
  <c r="G16" i="24"/>
  <c r="I17" i="24"/>
  <c r="I16" i="24"/>
  <c r="G13" i="24"/>
  <c r="I13" i="24"/>
  <c r="G12" i="24"/>
  <c r="I12" i="24"/>
  <c r="G11" i="24"/>
  <c r="I11" i="24"/>
  <c r="E18" i="21"/>
  <c r="E8" i="21"/>
  <c r="E12" i="19"/>
  <c r="G13" i="19"/>
  <c r="G8" i="19"/>
  <c r="G18" i="21" l="1"/>
  <c r="I18" i="21"/>
  <c r="G9" i="19"/>
  <c r="G11" i="20" l="1"/>
  <c r="G16" i="20"/>
  <c r="G17" i="20"/>
  <c r="G19" i="20"/>
  <c r="G7" i="20"/>
  <c r="G7" i="24"/>
  <c r="I7" i="24"/>
  <c r="G9" i="24"/>
  <c r="I9" i="24"/>
  <c r="G10" i="24"/>
  <c r="I10" i="24"/>
  <c r="G8" i="21"/>
  <c r="G19" i="21" s="1"/>
  <c r="I8" i="21"/>
  <c r="G9" i="21"/>
  <c r="I9" i="21"/>
  <c r="G11" i="21"/>
  <c r="I11" i="21"/>
  <c r="G17" i="21"/>
  <c r="I17" i="21"/>
  <c r="I7" i="19"/>
  <c r="G7" i="19"/>
  <c r="G12" i="19"/>
  <c r="G9" i="16"/>
  <c r="I9" i="16"/>
  <c r="G11" i="16"/>
  <c r="I11" i="16"/>
  <c r="G13" i="16"/>
  <c r="I13" i="16"/>
  <c r="I8" i="16"/>
  <c r="I18" i="24" l="1"/>
  <c r="G14" i="19"/>
  <c r="E8" i="1"/>
  <c r="E7" i="1"/>
  <c r="I14" i="16"/>
  <c r="F5" i="1" s="1"/>
  <c r="F9" i="1"/>
  <c r="E9" i="1"/>
  <c r="F8" i="1"/>
  <c r="I14" i="19"/>
  <c r="F6" i="1" s="1"/>
  <c r="F7" i="1"/>
  <c r="F10" i="1" l="1"/>
  <c r="F11" i="1" s="1"/>
  <c r="F12" i="1" s="1"/>
  <c r="E6" i="1"/>
  <c r="F8" i="16" s="1"/>
  <c r="G8" i="16" s="1"/>
  <c r="G14" i="16" s="1"/>
  <c r="E5" i="1" s="1"/>
  <c r="B2" i="24"/>
  <c r="B2" i="21"/>
  <c r="B2" i="19" l="1"/>
  <c r="B2" i="16"/>
  <c r="B2" i="20" l="1"/>
  <c r="E11" i="17" l="1"/>
  <c r="E10" i="17"/>
  <c r="E9" i="17"/>
  <c r="E8" i="17"/>
  <c r="E7" i="17"/>
  <c r="E6" i="17"/>
  <c r="E5" i="17"/>
  <c r="E4" i="17"/>
  <c r="E3" i="17"/>
  <c r="E10" i="1" l="1"/>
  <c r="E11" i="1" l="1"/>
  <c r="E12" i="1" s="1"/>
</calcChain>
</file>

<file path=xl/sharedStrings.xml><?xml version="1.0" encoding="utf-8"?>
<sst xmlns="http://schemas.openxmlformats.org/spreadsheetml/2006/main" count="404" uniqueCount="230">
  <si>
    <t>序号</t>
  </si>
  <si>
    <t>科目名称</t>
  </si>
  <si>
    <t>控制价
（元）</t>
  </si>
  <si>
    <t>投标报价（元）</t>
  </si>
  <si>
    <t>子目号</t>
  </si>
  <si>
    <t>子目名称</t>
  </si>
  <si>
    <t>单位</t>
  </si>
  <si>
    <t>数量</t>
  </si>
  <si>
    <t>投标价</t>
  </si>
  <si>
    <t>单价</t>
  </si>
  <si>
    <t>合价</t>
  </si>
  <si>
    <t/>
  </si>
  <si>
    <t>总额</t>
  </si>
  <si>
    <t>黄山栾树</t>
  </si>
  <si>
    <t>宫粉紫荆</t>
  </si>
  <si>
    <t>丛生小叶紫薇</t>
  </si>
  <si>
    <t>同安红三角梅A</t>
  </si>
  <si>
    <t>柳叶红千层</t>
  </si>
  <si>
    <t>同安红三角梅B</t>
  </si>
  <si>
    <t>双荚槐</t>
  </si>
  <si>
    <t>银叶金合欢</t>
  </si>
  <si>
    <t>红花继木球</t>
  </si>
  <si>
    <t>红叶石楠球</t>
  </si>
  <si>
    <t>红花夹竹桃</t>
  </si>
  <si>
    <t>粉花单瓣夹竹桃</t>
  </si>
  <si>
    <t>扶桑</t>
  </si>
  <si>
    <t>红叶石楠</t>
  </si>
  <si>
    <t>毛杜鹃</t>
  </si>
  <si>
    <t>金森女贞</t>
  </si>
  <si>
    <t>黄金叶</t>
  </si>
  <si>
    <t>红花继木</t>
  </si>
  <si>
    <t>阔叶结缕草</t>
  </si>
  <si>
    <t>紫花马缨丹</t>
  </si>
  <si>
    <t>蓝花莉</t>
  </si>
  <si>
    <t>美国凌霄</t>
  </si>
  <si>
    <t>炮仗花</t>
  </si>
  <si>
    <t>爬山虎</t>
  </si>
  <si>
    <t>麻楝A</t>
  </si>
  <si>
    <t>香樟B</t>
  </si>
  <si>
    <t>香樟C</t>
  </si>
  <si>
    <t>美丽异木棉</t>
  </si>
  <si>
    <t>金桂</t>
  </si>
  <si>
    <t>株</t>
  </si>
  <si>
    <t>乔化红叶石楠</t>
  </si>
  <si>
    <t>苗木数量清单报价表</t>
    <phoneticPr fontId="24" type="noConversion"/>
  </si>
  <si>
    <t>名称</t>
  </si>
  <si>
    <t>规格与相关要求</t>
    <phoneticPr fontId="16" type="noConversion"/>
  </si>
  <si>
    <t xml:space="preserve">土球直径
 (宽度*厚度cm) </t>
    <phoneticPr fontId="16" type="noConversion"/>
  </si>
  <si>
    <t>苗木报价</t>
    <phoneticPr fontId="16" type="noConversion"/>
  </si>
  <si>
    <t>备注</t>
    <phoneticPr fontId="16" type="noConversion"/>
  </si>
  <si>
    <t>巴西野牡丹</t>
    <phoneticPr fontId="16" type="noConversion"/>
  </si>
  <si>
    <t>H30xP25，25株/m2</t>
    <phoneticPr fontId="16" type="noConversion"/>
  </si>
  <si>
    <t>袋装苗</t>
  </si>
  <si>
    <t>株型自然饱满</t>
  </si>
  <si>
    <t>满铺</t>
  </si>
  <si>
    <t>㎡</t>
    <phoneticPr fontId="24" type="noConversion"/>
  </si>
  <si>
    <t>（丛生）火焰红，低分枝，地径5-6cm，自然高＞2.2m，冠幅＞1.8m</t>
    <phoneticPr fontId="16" type="noConversion"/>
  </si>
  <si>
    <t>40*30</t>
  </si>
  <si>
    <t>容器苗，树型完整，冠幅饱满</t>
  </si>
  <si>
    <t>大腹木棉</t>
  </si>
  <si>
    <t>腹径29-34cm，自然高≥6.0m，冠幅≥2.5m，枝下高＞2.8m，全冠</t>
    <phoneticPr fontId="16" type="noConversion"/>
  </si>
  <si>
    <t>120*100</t>
  </si>
  <si>
    <t>容器苗，五轮分枝以上，树姿优美</t>
    <phoneticPr fontId="16" type="noConversion"/>
  </si>
  <si>
    <t>自然高150cm，冠幅130cm</t>
    <phoneticPr fontId="16" type="noConversion"/>
  </si>
  <si>
    <t>枫香</t>
  </si>
  <si>
    <t>胸径10-11cm，自然高≥5.0m，冠幅≥2.5m，枝下高＞2.8m，全冠</t>
    <phoneticPr fontId="16" type="noConversion"/>
  </si>
  <si>
    <t>80*60</t>
  </si>
  <si>
    <t>地栽苗，三级分枝以上，树型完整</t>
  </si>
  <si>
    <t>胸径12-14cm，自然高≥4.5m，冠幅≥2.5m，枝下高＞2.5m，全冠</t>
    <phoneticPr fontId="16" type="noConversion"/>
  </si>
  <si>
    <t>容器苗，三级分枝以上，树型完整</t>
  </si>
  <si>
    <t>自然高150cm，冠幅150cm</t>
    <phoneticPr fontId="16" type="noConversion"/>
  </si>
  <si>
    <t>移植苗，三级分枝以上，树型完整</t>
  </si>
  <si>
    <t>地径8-9cm，枝下高&lt;0.6m，自然高≥2.5m，冠幅≥2.2m，全冠</t>
    <phoneticPr fontId="16" type="noConversion"/>
  </si>
  <si>
    <t>50*40</t>
  </si>
  <si>
    <t>容器苗，5分枝以上,树型完整，冠幅饱满</t>
  </si>
  <si>
    <t>地径5-6cm，自然高250cm，冠幅150cm</t>
    <phoneticPr fontId="16" type="noConversion"/>
  </si>
  <si>
    <t>胸径17-19cm，高度≥6.0m，冠幅≥3.5m，三级以上分枝，全骨架</t>
    <phoneticPr fontId="16" type="noConversion"/>
  </si>
  <si>
    <t>容器苗，三级分枝以上，树型完整</t>
    <phoneticPr fontId="16" type="noConversion"/>
  </si>
  <si>
    <t>株长≥80cm，冠幅≥35cm,3株/m</t>
    <phoneticPr fontId="16" type="noConversion"/>
  </si>
  <si>
    <t>20*15</t>
  </si>
  <si>
    <t>容器苗，花量大多分枝，冠幅饱满，前期用竹竿牵引</t>
  </si>
  <si>
    <t>胸径12-14cm，自然高≥5.0m，冠幅≥2.5m，枝下高＞2.8m，全骨架</t>
    <phoneticPr fontId="16" type="noConversion"/>
  </si>
  <si>
    <t>移植苗，三轮分枝以上，树姿优美</t>
  </si>
  <si>
    <t>容器苗，冠幅饱满，前期用竹竿牵引</t>
  </si>
  <si>
    <t>地径8-9cm，自然高≥3.0m，冠幅≥2.2m，自然形</t>
    <phoneticPr fontId="16" type="noConversion"/>
  </si>
  <si>
    <t>自然高200cm，冠幅150cm</t>
    <phoneticPr fontId="16" type="noConversion"/>
  </si>
  <si>
    <t>容器苗，树姿优美，冠幅饱满</t>
  </si>
  <si>
    <t>地径5-6cm，自然高≥1.8m，冠幅≥1.5m，自然形</t>
    <phoneticPr fontId="16" type="noConversion"/>
  </si>
  <si>
    <t>地径3-4cm，自然高≥1.5m，冠幅≥1.2m，自然形</t>
    <phoneticPr fontId="16" type="noConversion"/>
  </si>
  <si>
    <t>胸径15-17cm，自然高≥5.5m，冠幅≥3.5m，枝下高＞2.8m，全冠</t>
    <phoneticPr fontId="16" type="noConversion"/>
  </si>
  <si>
    <t>移植苗，三级分枝以上树姿优美，冠幅饱满</t>
  </si>
  <si>
    <t>胸径12-14cm，自然高≥5.0m，冠幅≥3.0m，枝下高＞2.8m，全冠</t>
    <phoneticPr fontId="16" type="noConversion"/>
  </si>
  <si>
    <t>移植苗，三级分枝以上，树姿优美，冠幅饱满</t>
  </si>
  <si>
    <t>洋紫荆</t>
    <phoneticPr fontId="24" type="noConversion"/>
  </si>
  <si>
    <t>胸径12-14cm，自然高≥4.5m，冠幅≥2.5m，枝下高＞2.5m，全冠</t>
    <phoneticPr fontId="24" type="noConversion"/>
  </si>
  <si>
    <t>80*60</t>
    <phoneticPr fontId="24" type="noConversion"/>
  </si>
  <si>
    <t>容器苗，三级分枝以上，树型完整</t>
    <phoneticPr fontId="24" type="noConversion"/>
  </si>
  <si>
    <t>紫叶李</t>
  </si>
  <si>
    <t>H30xP25，25株/m2</t>
    <phoneticPr fontId="16" type="noConversion"/>
  </si>
  <si>
    <t>H30xP25，25株/m2</t>
    <phoneticPr fontId="16" type="noConversion"/>
  </si>
  <si>
    <t>H30xP25，25株/m2</t>
    <phoneticPr fontId="16" type="noConversion"/>
  </si>
  <si>
    <t>H30xP20，36株/m2</t>
    <phoneticPr fontId="16" type="noConversion"/>
  </si>
  <si>
    <t>H30xP20，36株/m2</t>
    <phoneticPr fontId="16" type="noConversion"/>
  </si>
  <si>
    <t>H20xP20，49株/m2</t>
    <phoneticPr fontId="16" type="noConversion"/>
  </si>
  <si>
    <t>H25xP20，36株/m2</t>
    <phoneticPr fontId="16" type="noConversion"/>
  </si>
  <si>
    <t>工程量清单</t>
    <phoneticPr fontId="16" type="noConversion"/>
  </si>
  <si>
    <t>章次</t>
    <phoneticPr fontId="16" type="noConversion"/>
  </si>
  <si>
    <t>总则</t>
    <phoneticPr fontId="16" type="noConversion"/>
  </si>
  <si>
    <t>路基</t>
    <phoneticPr fontId="16" type="noConversion"/>
  </si>
  <si>
    <t>投标控制价</t>
    <phoneticPr fontId="16" type="noConversion"/>
  </si>
  <si>
    <t>通则</t>
    <phoneticPr fontId="16" type="noConversion"/>
  </si>
  <si>
    <t>101-1</t>
    <phoneticPr fontId="16" type="noConversion"/>
  </si>
  <si>
    <t>保险费</t>
    <phoneticPr fontId="16" type="noConversion"/>
  </si>
  <si>
    <t>-a</t>
    <phoneticPr fontId="16" type="noConversion"/>
  </si>
  <si>
    <t>总额</t>
    <phoneticPr fontId="16" type="noConversion"/>
  </si>
  <si>
    <t>清单  第100章  合计   人民币(元)</t>
    <phoneticPr fontId="16" type="noConversion"/>
  </si>
  <si>
    <t>104</t>
    <phoneticPr fontId="16" type="noConversion"/>
  </si>
  <si>
    <t>承包人驻地建设</t>
    <phoneticPr fontId="16" type="noConversion"/>
  </si>
  <si>
    <t>104-1</t>
    <phoneticPr fontId="16" type="noConversion"/>
  </si>
  <si>
    <t>清单  第200章  合计   人民币(元)</t>
    <phoneticPr fontId="16" type="noConversion"/>
  </si>
  <si>
    <t>清单     第100章     总则</t>
    <phoneticPr fontId="16" type="noConversion"/>
  </si>
  <si>
    <t>清单     第200章     路基</t>
    <phoneticPr fontId="16" type="noConversion"/>
  </si>
  <si>
    <t>102</t>
    <phoneticPr fontId="16" type="noConversion"/>
  </si>
  <si>
    <t>工程管理</t>
    <phoneticPr fontId="16" type="noConversion"/>
  </si>
  <si>
    <t>工程量清单汇总表</t>
    <phoneticPr fontId="16" type="noConversion"/>
  </si>
  <si>
    <t>清单     第700章     绿化及环境保护措施</t>
    <phoneticPr fontId="16" type="noConversion"/>
  </si>
  <si>
    <t>清单  第700章  合计   人民币(元)</t>
    <phoneticPr fontId="16" type="noConversion"/>
  </si>
  <si>
    <t>绿化及环境保护措施</t>
    <phoneticPr fontId="16" type="noConversion"/>
  </si>
  <si>
    <t>暂列金(3%)</t>
    <phoneticPr fontId="16" type="noConversion"/>
  </si>
  <si>
    <t>路面</t>
    <phoneticPr fontId="16" type="noConversion"/>
  </si>
  <si>
    <t>安全设施及预埋管线</t>
    <phoneticPr fontId="16" type="noConversion"/>
  </si>
  <si>
    <r>
      <t>第100章</t>
    </r>
    <r>
      <rPr>
        <sz val="12"/>
        <color indexed="8"/>
        <rFont val="Times New Roman"/>
        <family val="1"/>
      </rPr>
      <t>~</t>
    </r>
    <r>
      <rPr>
        <sz val="12"/>
        <color indexed="8"/>
        <rFont val="宋体"/>
        <family val="3"/>
        <charset val="134"/>
      </rPr>
      <t>700章清单合计</t>
    </r>
    <phoneticPr fontId="16" type="noConversion"/>
  </si>
  <si>
    <t>投标报价（即8+9=10）</t>
    <phoneticPr fontId="16" type="noConversion"/>
  </si>
  <si>
    <t>-b</t>
  </si>
  <si>
    <t>-b</t>
    <phoneticPr fontId="16" type="noConversion"/>
  </si>
  <si>
    <t>按合同条款规定，提供第三者责任险</t>
    <phoneticPr fontId="16" type="noConversion"/>
  </si>
  <si>
    <t>按合同条款规定，提供建筑工程一切险</t>
    <phoneticPr fontId="16" type="noConversion"/>
  </si>
  <si>
    <t>102-1</t>
    <phoneticPr fontId="16" type="noConversion"/>
  </si>
  <si>
    <t>竣工文件</t>
    <phoneticPr fontId="16" type="noConversion"/>
  </si>
  <si>
    <t>子  目  名  称</t>
    <phoneticPr fontId="16" type="noConversion"/>
  </si>
  <si>
    <t>清单     第300章     路面</t>
    <phoneticPr fontId="16" type="noConversion"/>
  </si>
  <si>
    <t>清单     第600章     安全设施及预埋管道</t>
    <phoneticPr fontId="16" type="noConversion"/>
  </si>
  <si>
    <t>清单  第300章  合计   人民币(元)</t>
    <phoneticPr fontId="16" type="noConversion"/>
  </si>
  <si>
    <t>清单  第600章  合计   人民币(元)</t>
    <phoneticPr fontId="16" type="noConversion"/>
  </si>
  <si>
    <t>-a</t>
  </si>
  <si>
    <t>-c</t>
  </si>
  <si>
    <t>-d</t>
  </si>
  <si>
    <t>水泥混凝土面板</t>
  </si>
  <si>
    <t>312-1</t>
  </si>
  <si>
    <t>312-2</t>
  </si>
  <si>
    <t>钢筋</t>
  </si>
  <si>
    <t>kg</t>
  </si>
  <si>
    <t>m</t>
  </si>
  <si>
    <t>314-7</t>
  </si>
  <si>
    <t>拦水带</t>
  </si>
  <si>
    <t>-e</t>
  </si>
  <si>
    <t>-g</t>
  </si>
  <si>
    <t>608-5</t>
  </si>
  <si>
    <t>预埋管线</t>
  </si>
  <si>
    <t>608-6</t>
  </si>
  <si>
    <t>架设管线</t>
  </si>
  <si>
    <t>铺设表土</t>
  </si>
  <si>
    <t>702-1</t>
  </si>
  <si>
    <t>703-4</t>
  </si>
  <si>
    <t>铺植草皮</t>
  </si>
  <si>
    <t>马尼拉草皮</t>
  </si>
  <si>
    <t>703-7</t>
  </si>
  <si>
    <t>种植乔木、灌木和攀缘植物</t>
  </si>
  <si>
    <t>704-1</t>
  </si>
  <si>
    <t>棵</t>
  </si>
  <si>
    <t>704-2</t>
  </si>
  <si>
    <t>人工种植灌木</t>
  </si>
  <si>
    <t>㎡</t>
    <phoneticPr fontId="16" type="noConversion"/>
  </si>
  <si>
    <t>m³</t>
    <phoneticPr fontId="16" type="noConversion"/>
  </si>
  <si>
    <t>202-2</t>
  </si>
  <si>
    <t>挖除旧路面</t>
  </si>
  <si>
    <t>挖方路基</t>
  </si>
  <si>
    <t>203-1</t>
  </si>
  <si>
    <t>路基挖方</t>
  </si>
  <si>
    <t>挖土方</t>
  </si>
  <si>
    <t>㎡</t>
    <phoneticPr fontId="16" type="noConversion"/>
  </si>
  <si>
    <t>m³</t>
    <phoneticPr fontId="16" type="noConversion"/>
  </si>
  <si>
    <r>
      <t>山茶(地径6cm、高度1.6</t>
    </r>
    <r>
      <rPr>
        <sz val="9"/>
        <color theme="1"/>
        <rFont val="Arial Unicode MS"/>
        <family val="2"/>
        <charset val="134"/>
      </rPr>
      <t>~</t>
    </r>
    <r>
      <rPr>
        <sz val="9"/>
        <color theme="1"/>
        <rFont val="宋体"/>
        <family val="3"/>
        <charset val="134"/>
      </rPr>
      <t>1.8m,冠幅≥1.2m)</t>
    </r>
    <phoneticPr fontId="16" type="noConversion"/>
  </si>
  <si>
    <t>树状月季（胸径6cm、高度0.8~1.0m,冠幅≥0.8m）</t>
    <phoneticPr fontId="16" type="noConversion"/>
  </si>
  <si>
    <t>红花继木球（高度0.8~1.0m,冠幅0.8~1.0m）</t>
    <phoneticPr fontId="16" type="noConversion"/>
  </si>
  <si>
    <t>人工种植乔木</t>
    <phoneticPr fontId="16" type="noConversion"/>
  </si>
  <si>
    <t>人工种植地被</t>
    <phoneticPr fontId="16" type="noConversion"/>
  </si>
  <si>
    <t>金叶假连翘（36袋/㎡）</t>
    <phoneticPr fontId="16" type="noConversion"/>
  </si>
  <si>
    <t>成品不锈钢花箱（300X60X100cm、成品盆栽毛杜鹃）</t>
    <phoneticPr fontId="16" type="noConversion"/>
  </si>
  <si>
    <t>个</t>
    <phoneticPr fontId="16" type="noConversion"/>
  </si>
  <si>
    <t>702-3</t>
  </si>
  <si>
    <t>㎡</t>
    <phoneticPr fontId="16" type="noConversion"/>
  </si>
  <si>
    <t>702-4</t>
  </si>
  <si>
    <t>电缆保护管（PEφ75mm) (含管道开挖敷设回填）具体做法详见照明管道开挖断面图ZM-06</t>
    <phoneticPr fontId="16" type="noConversion"/>
  </si>
  <si>
    <t>电缆（YJV 5*6mm²）</t>
    <phoneticPr fontId="16" type="noConversion"/>
  </si>
  <si>
    <t>电缆终端头（5*6mm²终端头）</t>
    <phoneticPr fontId="16" type="noConversion"/>
  </si>
  <si>
    <t>电缆终端头（5*6mm²中间头）</t>
    <phoneticPr fontId="16" type="noConversion"/>
  </si>
  <si>
    <t>接地母线（50*5镀锌扁钢）</t>
    <phoneticPr fontId="16" type="noConversion"/>
  </si>
  <si>
    <t>套</t>
    <phoneticPr fontId="16" type="noConversion"/>
  </si>
  <si>
    <t>接地系统调试(接地网)</t>
    <phoneticPr fontId="16" type="noConversion"/>
  </si>
  <si>
    <t>送配电装置系统</t>
    <phoneticPr fontId="16" type="noConversion"/>
  </si>
  <si>
    <t>-f</t>
    <phoneticPr fontId="16" type="noConversion"/>
  </si>
  <si>
    <t>系统</t>
    <phoneticPr fontId="16" type="noConversion"/>
  </si>
  <si>
    <t>带肋钢筋（HRB335、HRB400）路面植筋φ16@60cm</t>
    <phoneticPr fontId="16" type="noConversion"/>
  </si>
  <si>
    <t>余方弃置(运距按15KM)包干、弃土场投标人自行考虑</t>
    <phoneticPr fontId="16" type="noConversion"/>
  </si>
  <si>
    <t>排水沟、截水沟铸铁盖板更换（钢雨箅子50*5钢板含排水沟清淤及外弃）</t>
    <phoneticPr fontId="16" type="noConversion"/>
  </si>
  <si>
    <t>开挖并铺设表土（种植土）</t>
    <phoneticPr fontId="16" type="noConversion"/>
  </si>
  <si>
    <t>整理绿化用地（含不小于5cm/㎡种植土回填）</t>
    <phoneticPr fontId="16" type="noConversion"/>
  </si>
  <si>
    <t>-h</t>
  </si>
  <si>
    <t>-i</t>
    <phoneticPr fontId="16" type="noConversion"/>
  </si>
  <si>
    <t>水泥混凝土拦水带（具体规格详见雨水边沟做法大样图GP-03）含路面切割破除清运</t>
    <phoneticPr fontId="16" type="noConversion"/>
  </si>
  <si>
    <t>厚26mm（混凝土弯拉强度5.0MPa）</t>
    <phoneticPr fontId="16" type="noConversion"/>
  </si>
  <si>
    <t>水泥混凝土路面（厚26cm)含路面切割</t>
    <phoneticPr fontId="16" type="noConversion"/>
  </si>
  <si>
    <t>路肩培土、中央分隔带回填土、土路肩加固及路缘石</t>
  </si>
  <si>
    <t>313-5-1</t>
    <phoneticPr fontId="16" type="noConversion"/>
  </si>
  <si>
    <t>313-5-4</t>
  </si>
  <si>
    <t>C50混凝土预制块立缘石（200*300mm）</t>
    <phoneticPr fontId="16" type="noConversion"/>
  </si>
  <si>
    <t>C50混凝土预制块立缘石（200*500mm）</t>
    <phoneticPr fontId="16" type="noConversion"/>
  </si>
  <si>
    <t>m</t>
    <phoneticPr fontId="16" type="noConversion"/>
  </si>
  <si>
    <t>m</t>
    <phoneticPr fontId="16" type="noConversion"/>
  </si>
  <si>
    <t>庭院灯H=4.0m（具体做法详见路灯样式大样图ZM-05、ZM07、ZM08 ）</t>
    <phoneticPr fontId="16" type="noConversion"/>
  </si>
  <si>
    <t>庭院灯H=4.0m手孔井（具体做法详见盖板手孔井图ZM-05、ZM07、ZM08 ）</t>
    <phoneticPr fontId="16" type="noConversion"/>
  </si>
  <si>
    <t>庭院灯H=4.0m基础（具体做法详见路灯基础安装图ZM-05、ZM07、ZM08 ）</t>
    <phoneticPr fontId="16" type="noConversion"/>
  </si>
  <si>
    <t>厚20mm（C20砼垫层）</t>
    <phoneticPr fontId="16" type="noConversion"/>
  </si>
  <si>
    <t>水泥稳定垫层（厚20cm)</t>
    <phoneticPr fontId="16" type="noConversion"/>
  </si>
  <si>
    <t>处</t>
    <phoneticPr fontId="16" type="noConversion"/>
  </si>
  <si>
    <t>项目名称：泉南高速公路温郊服务区提升改造（广场部分）</t>
    <phoneticPr fontId="16" type="noConversion"/>
  </si>
  <si>
    <t>313-5-5</t>
  </si>
  <si>
    <t>路缘石刷反光漆</t>
    <phoneticPr fontId="16" type="noConversion"/>
  </si>
  <si>
    <t>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</si>
</sst>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family val="3"/>
      <charset val="134"/>
    </font>
    <font>
      <sz val="14"/>
      <color indexed="8"/>
      <name val="SansSerif"/>
      <charset val="2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color indexed="8"/>
      <name val="Arial Narrow"/>
      <family val="2"/>
    </font>
    <font>
      <sz val="9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b/>
      <sz val="12"/>
      <name val="华文中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16"/>
      <color theme="1"/>
      <name val="仿宋"/>
      <family val="3"/>
      <charset val="134"/>
    </font>
    <font>
      <b/>
      <sz val="8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color indexed="8"/>
      <name val="Times New Roman"/>
      <family val="1"/>
    </font>
    <font>
      <sz val="10.5"/>
      <name val="宋体"/>
      <family val="3"/>
      <charset val="134"/>
      <scheme val="minor"/>
    </font>
    <font>
      <b/>
      <sz val="10.5"/>
      <color rgb="FF000000"/>
      <name val="宋体"/>
      <family val="3"/>
      <charset val="134"/>
      <scheme val="minor"/>
    </font>
    <font>
      <b/>
      <sz val="10.5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Arial Unicode MS"/>
      <family val="2"/>
      <charset val="134"/>
    </font>
    <font>
      <sz val="7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2" fillId="0" borderId="0"/>
  </cellStyleXfs>
  <cellXfs count="13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8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9" fillId="0" borderId="0" xfId="0" applyFont="1" applyFill="1" applyBorder="1" applyAlignment="1" applyProtection="1">
      <alignment horizontal="left" vertical="top" wrapText="1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0" fontId="11" fillId="0" borderId="0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NumberFormat="1" applyFont="1" applyFill="1" applyBorder="1" applyAlignment="1" applyProtection="1">
      <alignment horizontal="center" vertical="center" wrapText="1"/>
      <protection hidden="1"/>
    </xf>
    <xf numFmtId="177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 applyProtection="1">
      <alignment horizontal="left" vertical="center" wrapText="1"/>
      <protection hidden="1"/>
    </xf>
    <xf numFmtId="177" fontId="8" fillId="0" borderId="0" xfId="0" applyNumberFormat="1" applyFont="1" applyFill="1" applyProtection="1">
      <alignment vertical="center"/>
    </xf>
    <xf numFmtId="176" fontId="6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Protection="1">
      <alignment vertical="center"/>
    </xf>
    <xf numFmtId="176" fontId="1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4" xfId="0" applyFont="1" applyFill="1" applyBorder="1" applyAlignment="1" applyProtection="1">
      <alignment horizontal="center" vertical="center" wrapText="1"/>
      <protection hidden="1"/>
    </xf>
    <xf numFmtId="49" fontId="1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1" fillId="0" borderId="8" xfId="0" applyFont="1" applyFill="1" applyBorder="1" applyProtection="1">
      <alignment vertical="center"/>
      <protection hidden="1"/>
    </xf>
    <xf numFmtId="0" fontId="22" fillId="0" borderId="0" xfId="1" applyAlignment="1">
      <alignment horizontal="center"/>
    </xf>
    <xf numFmtId="0" fontId="25" fillId="0" borderId="4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7" fillId="0" borderId="4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/>
    </xf>
    <xf numFmtId="177" fontId="29" fillId="0" borderId="4" xfId="1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176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176" fontId="20" fillId="0" borderId="6" xfId="0" applyNumberFormat="1" applyFont="1" applyFill="1" applyBorder="1" applyAlignment="1" applyProtection="1">
      <alignment horizontal="right" vertical="center" wrapText="1"/>
      <protection hidden="1"/>
    </xf>
    <xf numFmtId="176" fontId="21" fillId="0" borderId="4" xfId="0" applyNumberFormat="1" applyFont="1" applyFill="1" applyBorder="1" applyAlignment="1" applyProtection="1">
      <alignment horizontal="right" vertical="center" wrapText="1"/>
      <protection locked="0" hidden="1"/>
    </xf>
    <xf numFmtId="0" fontId="31" fillId="0" borderId="0" xfId="0" applyFont="1">
      <alignment vertical="center"/>
    </xf>
    <xf numFmtId="0" fontId="8" fillId="0" borderId="0" xfId="0" applyFont="1" applyFill="1" applyProtection="1">
      <alignment vertical="center"/>
      <protection locked="0"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15" xfId="0" applyFont="1" applyFill="1" applyBorder="1" applyAlignment="1" applyProtection="1">
      <alignment horizontal="center" vertical="center" wrapText="1"/>
      <protection hidden="1"/>
    </xf>
    <xf numFmtId="177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7" fillId="0" borderId="18" xfId="0" applyNumberFormat="1" applyFont="1" applyFill="1" applyBorder="1" applyAlignment="1" applyProtection="1">
      <alignment horizontal="center" vertical="center" wrapText="1"/>
      <protection hidden="1"/>
    </xf>
    <xf numFmtId="177" fontId="1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4" xfId="0" applyFont="1" applyFill="1" applyBorder="1" applyAlignment="1" applyProtection="1">
      <alignment horizontal="center" vertical="center" wrapText="1"/>
      <protection hidden="1"/>
    </xf>
    <xf numFmtId="177" fontId="33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33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1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35" fillId="0" borderId="2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22" fillId="0" borderId="4" xfId="1" applyBorder="1" applyAlignment="1">
      <alignment horizontal="center" vertical="center"/>
    </xf>
    <xf numFmtId="0" fontId="38" fillId="0" borderId="3" xfId="0" applyFont="1" applyFill="1" applyBorder="1" applyAlignment="1" applyProtection="1">
      <alignment horizontal="center" vertical="center" wrapText="1"/>
      <protection hidden="1"/>
    </xf>
    <xf numFmtId="0" fontId="38" fillId="0" borderId="21" xfId="0" applyFont="1" applyFill="1" applyBorder="1" applyAlignment="1" applyProtection="1">
      <alignment horizontal="center" vertical="center" wrapText="1"/>
      <protection hidden="1"/>
    </xf>
    <xf numFmtId="0" fontId="38" fillId="0" borderId="4" xfId="0" applyFont="1" applyFill="1" applyBorder="1" applyAlignment="1" applyProtection="1">
      <alignment horizontal="center" vertical="center" wrapText="1"/>
      <protection hidden="1"/>
    </xf>
    <xf numFmtId="0" fontId="38" fillId="0" borderId="20" xfId="0" applyFont="1" applyFill="1" applyBorder="1" applyAlignment="1" applyProtection="1">
      <alignment horizontal="center" vertical="center" wrapText="1"/>
      <protection hidden="1"/>
    </xf>
    <xf numFmtId="0" fontId="39" fillId="0" borderId="20" xfId="0" applyFont="1" applyFill="1" applyBorder="1" applyAlignment="1" applyProtection="1">
      <alignment horizontal="center" vertical="center" wrapText="1"/>
      <protection hidden="1"/>
    </xf>
    <xf numFmtId="177" fontId="17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" fontId="36" fillId="0" borderId="29" xfId="0" applyNumberFormat="1" applyFont="1" applyFill="1" applyBorder="1" applyAlignment="1">
      <alignment horizontal="center" vertical="center" shrinkToFit="1"/>
    </xf>
    <xf numFmtId="0" fontId="37" fillId="0" borderId="29" xfId="0" applyFont="1" applyFill="1" applyBorder="1" applyAlignment="1">
      <alignment horizontal="center"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 applyProtection="1">
      <alignment horizontal="center" vertical="center" wrapText="1"/>
      <protection hidden="1"/>
    </xf>
    <xf numFmtId="176" fontId="38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16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6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18" xfId="0" applyNumberFormat="1" applyFont="1" applyFill="1" applyBorder="1" applyAlignment="1" applyProtection="1">
      <alignment horizontal="center" vertical="center" wrapText="1"/>
      <protection hidden="1"/>
    </xf>
    <xf numFmtId="176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38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38" fillId="0" borderId="8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21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177" fontId="21" fillId="0" borderId="8" xfId="0" applyNumberFormat="1" applyFont="1" applyFill="1" applyBorder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21" xfId="0" applyFont="1" applyFill="1" applyBorder="1" applyAlignment="1" applyProtection="1">
      <alignment horizontal="center" vertical="center" wrapText="1"/>
      <protection hidden="1"/>
    </xf>
    <xf numFmtId="0" fontId="39" fillId="0" borderId="4" xfId="0" applyFont="1" applyFill="1" applyBorder="1" applyAlignment="1" applyProtection="1">
      <alignment horizontal="center" vertical="center" wrapText="1"/>
      <protection hidden="1"/>
    </xf>
    <xf numFmtId="0" fontId="20" fillId="0" borderId="21" xfId="0" applyFont="1" applyFill="1" applyBorder="1" applyAlignment="1" applyProtection="1">
      <alignment horizontal="center" vertical="center" wrapText="1"/>
      <protection hidden="1"/>
    </xf>
    <xf numFmtId="0" fontId="30" fillId="0" borderId="21" xfId="0" applyFont="1" applyFill="1" applyBorder="1" applyAlignment="1" applyProtection="1">
      <alignment horizontal="center" vertical="center" wrapText="1"/>
      <protection hidden="1"/>
    </xf>
    <xf numFmtId="0" fontId="41" fillId="0" borderId="21" xfId="0" applyFont="1" applyFill="1" applyBorder="1" applyAlignment="1" applyProtection="1">
      <alignment horizontal="center" vertical="center" wrapText="1"/>
      <protection hidden="1"/>
    </xf>
    <xf numFmtId="0" fontId="20" fillId="0" borderId="20" xfId="0" applyFont="1" applyFill="1" applyBorder="1" applyAlignment="1" applyProtection="1">
      <alignment horizontal="center" vertical="center" wrapText="1"/>
      <protection hidden="1"/>
    </xf>
    <xf numFmtId="49" fontId="35" fillId="0" borderId="29" xfId="0" applyNumberFormat="1" applyFont="1" applyFill="1" applyBorder="1" applyAlignment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right" vertical="center" wrapText="1"/>
      <protection hidden="1"/>
    </xf>
    <xf numFmtId="0" fontId="26" fillId="0" borderId="25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 applyProtection="1">
      <alignment horizontal="center" vertical="center" wrapText="1"/>
      <protection hidden="1"/>
    </xf>
    <xf numFmtId="0" fontId="33" fillId="0" borderId="20" xfId="0" applyFont="1" applyFill="1" applyBorder="1" applyAlignment="1" applyProtection="1">
      <alignment horizontal="center" vertical="center" wrapText="1"/>
      <protection hidden="1"/>
    </xf>
    <xf numFmtId="0" fontId="39" fillId="0" borderId="3" xfId="0" applyFont="1" applyFill="1" applyBorder="1" applyAlignment="1" applyProtection="1">
      <alignment horizontal="center" vertical="center" wrapText="1"/>
      <protection hidden="1"/>
    </xf>
    <xf numFmtId="176" fontId="39" fillId="0" borderId="4" xfId="0" applyNumberFormat="1" applyFont="1" applyFill="1" applyBorder="1" applyAlignment="1" applyProtection="1">
      <alignment horizontal="center" vertical="center" wrapText="1"/>
      <protection hidden="1"/>
    </xf>
    <xf numFmtId="176" fontId="18" fillId="0" borderId="16" xfId="0" applyNumberFormat="1" applyFont="1" applyFill="1" applyBorder="1" applyAlignment="1" applyProtection="1">
      <alignment horizontal="center" vertical="center" wrapText="1"/>
      <protection locked="0" hidden="1"/>
    </xf>
    <xf numFmtId="176" fontId="18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Fill="1" applyBorder="1" applyAlignment="1" applyProtection="1">
      <alignment horizontal="center" vertical="center" wrapText="1"/>
      <protection hidden="1"/>
    </xf>
    <xf numFmtId="0" fontId="20" fillId="0" borderId="5" xfId="0" applyFont="1" applyFill="1" applyBorder="1" applyAlignment="1" applyProtection="1">
      <alignment horizontal="center" vertical="center" wrapText="1"/>
      <protection hidden="1"/>
    </xf>
    <xf numFmtId="0" fontId="20" fillId="0" borderId="6" xfId="0" applyFont="1" applyFill="1" applyBorder="1" applyAlignment="1" applyProtection="1">
      <alignment horizontal="center" vertical="center" wrapText="1"/>
      <protection hidden="1"/>
    </xf>
    <xf numFmtId="176" fontId="20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177" fontId="3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176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 applyProtection="1">
      <alignment horizontal="center" vertical="center" wrapText="1"/>
      <protection hidden="1"/>
    </xf>
    <xf numFmtId="0" fontId="5" fillId="0" borderId="24" xfId="0" applyFont="1" applyFill="1" applyBorder="1" applyAlignment="1" applyProtection="1">
      <alignment horizontal="center" vertical="center" wrapText="1"/>
      <protection hidden="1"/>
    </xf>
    <xf numFmtId="0" fontId="6" fillId="0" borderId="17" xfId="0" applyFont="1" applyFill="1" applyBorder="1" applyAlignment="1" applyProtection="1">
      <alignment horizontal="center" vertical="center" wrapText="1"/>
      <protection hidden="1"/>
    </xf>
    <xf numFmtId="0" fontId="6" fillId="0" borderId="21" xfId="0" applyFont="1" applyFill="1" applyBorder="1" applyAlignment="1" applyProtection="1">
      <alignment horizontal="center" vertical="center" wrapText="1"/>
      <protection hidden="1"/>
    </xf>
    <xf numFmtId="0" fontId="20" fillId="0" borderId="28" xfId="0" applyFont="1" applyFill="1" applyBorder="1" applyAlignment="1" applyProtection="1">
      <alignment horizontal="center" vertical="center" wrapText="1"/>
      <protection hidden="1"/>
    </xf>
    <xf numFmtId="0" fontId="20" fillId="0" borderId="14" xfId="0" applyFont="1" applyFill="1" applyBorder="1" applyAlignment="1" applyProtection="1">
      <alignment horizontal="center" vertical="center" wrapText="1"/>
      <protection hidden="1"/>
    </xf>
    <xf numFmtId="0" fontId="6" fillId="0" borderId="19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Fill="1" applyBorder="1" applyAlignment="1">
      <alignment horizontal="center" vertical="center" wrapText="1"/>
    </xf>
    <xf numFmtId="0" fontId="18" fillId="0" borderId="0" xfId="0" applyFont="1" applyFill="1" applyProtection="1">
      <alignment vertical="center"/>
      <protection hidden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6"/>
  <sheetViews>
    <sheetView tabSelected="1" topLeftCell="A6" zoomScale="145" zoomScaleNormal="145" workbookViewId="0">
      <selection activeCell="I10" sqref="I10"/>
    </sheetView>
  </sheetViews>
  <sheetFormatPr defaultColWidth="9" defaultRowHeight="13.5"/>
  <cols>
    <col min="1" max="1" width="1.5" style="6" customWidth="1"/>
    <col min="2" max="2" width="10.875" style="6" customWidth="1"/>
    <col min="3" max="3" width="10.625" style="6" customWidth="1"/>
    <col min="4" max="4" width="25.625" style="6" customWidth="1"/>
    <col min="5" max="5" width="17.25" style="6" customWidth="1"/>
    <col min="6" max="6" width="16.875" style="6" customWidth="1"/>
    <col min="7" max="7" width="0.875" style="6" customWidth="1"/>
    <col min="8" max="8" width="11.875" style="6" customWidth="1"/>
    <col min="9" max="16384" width="9" style="6"/>
  </cols>
  <sheetData>
    <row r="1" spans="1:10">
      <c r="A1" s="7"/>
      <c r="B1" s="7"/>
      <c r="C1" s="7"/>
      <c r="D1" s="7"/>
      <c r="E1" s="7"/>
      <c r="F1" s="8"/>
    </row>
    <row r="2" spans="1:10" ht="24.95" customHeight="1">
      <c r="A2" s="7"/>
      <c r="B2" s="109" t="s">
        <v>124</v>
      </c>
      <c r="C2" s="109"/>
      <c r="D2" s="109"/>
      <c r="E2" s="109"/>
      <c r="F2" s="109"/>
    </row>
    <row r="3" spans="1:10" ht="24.95" customHeight="1" thickBot="1">
      <c r="A3" s="7"/>
      <c r="B3" s="110" t="s">
        <v>226</v>
      </c>
      <c r="C3" s="110"/>
      <c r="D3" s="110"/>
      <c r="E3" s="110"/>
      <c r="F3" s="110"/>
    </row>
    <row r="4" spans="1:10" s="5" customFormat="1" ht="35.1" customHeight="1">
      <c r="A4" s="9"/>
      <c r="B4" s="10" t="s">
        <v>0</v>
      </c>
      <c r="C4" s="45" t="s">
        <v>106</v>
      </c>
      <c r="D4" s="45" t="s">
        <v>1</v>
      </c>
      <c r="E4" s="43" t="s">
        <v>2</v>
      </c>
      <c r="F4" s="11" t="s">
        <v>3</v>
      </c>
    </row>
    <row r="5" spans="1:10" s="5" customFormat="1" ht="35.1" customHeight="1">
      <c r="A5" s="9"/>
      <c r="B5" s="12">
        <v>1</v>
      </c>
      <c r="C5" s="44">
        <v>100</v>
      </c>
      <c r="D5" s="55" t="s">
        <v>107</v>
      </c>
      <c r="E5" s="46">
        <f>第100章!G14</f>
        <v>27939</v>
      </c>
      <c r="F5" s="47">
        <f>第100章!I14</f>
        <v>17098</v>
      </c>
    </row>
    <row r="6" spans="1:10" s="5" customFormat="1" ht="35.1" customHeight="1">
      <c r="A6" s="9"/>
      <c r="B6" s="12">
        <v>2</v>
      </c>
      <c r="C6" s="44">
        <v>200</v>
      </c>
      <c r="D6" s="55" t="s">
        <v>108</v>
      </c>
      <c r="E6" s="46">
        <f>第200章!G14</f>
        <v>39926</v>
      </c>
      <c r="F6" s="47">
        <f>第200章!I14</f>
        <v>0</v>
      </c>
    </row>
    <row r="7" spans="1:10" s="5" customFormat="1" ht="35.1" customHeight="1">
      <c r="A7" s="9"/>
      <c r="B7" s="12">
        <v>3</v>
      </c>
      <c r="C7" s="44">
        <v>300</v>
      </c>
      <c r="D7" s="55" t="s">
        <v>129</v>
      </c>
      <c r="E7" s="46">
        <f>第300章!G19</f>
        <v>318469</v>
      </c>
      <c r="F7" s="47">
        <f>第300章!I19</f>
        <v>0</v>
      </c>
    </row>
    <row r="8" spans="1:10" s="5" customFormat="1" ht="35.1" customHeight="1">
      <c r="A8" s="9"/>
      <c r="B8" s="12">
        <v>6</v>
      </c>
      <c r="C8" s="44">
        <v>600</v>
      </c>
      <c r="D8" s="55" t="s">
        <v>130</v>
      </c>
      <c r="E8" s="46">
        <f>第600章!G18</f>
        <v>76321</v>
      </c>
      <c r="F8" s="47">
        <f>第600章!I18</f>
        <v>0</v>
      </c>
    </row>
    <row r="9" spans="1:10" s="5" customFormat="1" ht="35.1" customHeight="1">
      <c r="A9" s="9"/>
      <c r="B9" s="12">
        <v>7</v>
      </c>
      <c r="C9" s="44">
        <v>700</v>
      </c>
      <c r="D9" s="55" t="s">
        <v>127</v>
      </c>
      <c r="E9" s="46">
        <f>第700章!G21</f>
        <v>427892</v>
      </c>
      <c r="F9" s="47">
        <f>第700章!I21</f>
        <v>0</v>
      </c>
    </row>
    <row r="10" spans="1:10" s="5" customFormat="1" ht="35.1" customHeight="1">
      <c r="A10" s="9"/>
      <c r="B10" s="12">
        <v>8</v>
      </c>
      <c r="C10" s="111" t="s">
        <v>131</v>
      </c>
      <c r="D10" s="112"/>
      <c r="E10" s="46">
        <f>SUM(E5:E9)</f>
        <v>890547</v>
      </c>
      <c r="F10" s="47">
        <f>SUM(F5:F9)</f>
        <v>17098</v>
      </c>
    </row>
    <row r="11" spans="1:10" s="5" customFormat="1" ht="35.1" customHeight="1">
      <c r="A11" s="9"/>
      <c r="B11" s="12">
        <v>9</v>
      </c>
      <c r="C11" s="111" t="s">
        <v>128</v>
      </c>
      <c r="D11" s="112"/>
      <c r="E11" s="49">
        <f>ROUND(E10*0.03,0)</f>
        <v>26716</v>
      </c>
      <c r="F11" s="50">
        <f>ROUND(F10*0.03,0)</f>
        <v>513</v>
      </c>
    </row>
    <row r="12" spans="1:10" s="5" customFormat="1" ht="35.1" customHeight="1" thickBot="1">
      <c r="A12" s="9"/>
      <c r="B12" s="13">
        <v>10</v>
      </c>
      <c r="C12" s="113" t="s">
        <v>132</v>
      </c>
      <c r="D12" s="114"/>
      <c r="E12" s="48">
        <f>E10+E11</f>
        <v>917263</v>
      </c>
      <c r="F12" s="51">
        <f>F10+F11</f>
        <v>17611</v>
      </c>
      <c r="I12" s="42"/>
      <c r="J12" s="16"/>
    </row>
    <row r="13" spans="1:10" s="5" customFormat="1" ht="18.75">
      <c r="A13" s="9"/>
      <c r="B13" s="107"/>
      <c r="C13" s="108"/>
      <c r="D13" s="108"/>
      <c r="E13" s="14"/>
      <c r="F13" s="15"/>
      <c r="G13" s="16"/>
    </row>
    <row r="14" spans="1:10" s="5" customFormat="1" ht="20.25">
      <c r="E14" s="41"/>
      <c r="H14" s="16"/>
    </row>
    <row r="15" spans="1:10" s="5" customFormat="1" ht="18.75">
      <c r="F15" s="16"/>
    </row>
    <row r="16" spans="1:10" s="5" customFormat="1" ht="18.75"/>
  </sheetData>
  <sheetProtection algorithmName="SHA-512" hashValue="jvv/yoyDskmQAN8SBCP41qCLHx/G+vUzfLZwT3z09wH3gbKL+VpDV/7rf8UJuOly7ecVOkrKsdv5oDcklHMehg==" saltValue="JhUaXCKJRCGledd/Wo/wZg==" spinCount="100000" sheet="1" objects="1" scenarios="1"/>
  <mergeCells count="6">
    <mergeCell ref="B13:D13"/>
    <mergeCell ref="B2:F2"/>
    <mergeCell ref="B3:F3"/>
    <mergeCell ref="C10:D10"/>
    <mergeCell ref="C11:D11"/>
    <mergeCell ref="C12:D12"/>
  </mergeCells>
  <phoneticPr fontId="16" type="noConversion"/>
  <pageMargins left="0.75138888888888899" right="0.55416666666666703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topLeftCell="A6" zoomScale="145" zoomScaleNormal="145" workbookViewId="0">
      <selection activeCell="J7" sqref="J7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18" t="s">
        <v>105</v>
      </c>
      <c r="C1" s="118"/>
      <c r="D1" s="118"/>
      <c r="E1" s="118"/>
      <c r="F1" s="118"/>
      <c r="G1" s="119"/>
      <c r="H1" s="118"/>
      <c r="I1" s="118"/>
    </row>
    <row r="2" spans="2:10" s="2" customFormat="1" ht="20.100000000000001" customHeight="1" thickBot="1">
      <c r="B2" s="120" t="str">
        <f>汇总!B3</f>
        <v>项目名称：泉南高速公路温郊服务区提升改造（广场部分）</v>
      </c>
      <c r="C2" s="120"/>
      <c r="D2" s="120"/>
      <c r="E2" s="120"/>
      <c r="F2" s="120"/>
      <c r="G2" s="120"/>
      <c r="H2" s="120"/>
      <c r="I2" s="120"/>
    </row>
    <row r="3" spans="2:10" s="2" customFormat="1" ht="24.95" customHeight="1">
      <c r="B3" s="126" t="s">
        <v>120</v>
      </c>
      <c r="C3" s="127"/>
      <c r="D3" s="127"/>
      <c r="E3" s="127"/>
      <c r="F3" s="127"/>
      <c r="G3" s="127"/>
      <c r="H3" s="127"/>
      <c r="I3" s="128"/>
    </row>
    <row r="4" spans="2:10" s="3" customFormat="1" ht="20.100000000000001" customHeight="1">
      <c r="B4" s="121" t="s">
        <v>4</v>
      </c>
      <c r="C4" s="129"/>
      <c r="D4" s="122" t="s">
        <v>6</v>
      </c>
      <c r="E4" s="122" t="s">
        <v>7</v>
      </c>
      <c r="F4" s="123" t="s">
        <v>109</v>
      </c>
      <c r="G4" s="124"/>
      <c r="H4" s="122" t="s">
        <v>8</v>
      </c>
      <c r="I4" s="125"/>
    </row>
    <row r="5" spans="2:10" s="3" customFormat="1" ht="20.100000000000001" customHeight="1">
      <c r="B5" s="121"/>
      <c r="C5" s="130"/>
      <c r="D5" s="122"/>
      <c r="E5" s="122"/>
      <c r="F5" s="58" t="s">
        <v>9</v>
      </c>
      <c r="G5" s="59" t="s">
        <v>10</v>
      </c>
      <c r="H5" s="20" t="s">
        <v>9</v>
      </c>
      <c r="I5" s="17" t="s">
        <v>10</v>
      </c>
      <c r="J5"/>
    </row>
    <row r="6" spans="2:10" s="3" customFormat="1" ht="24.95" customHeight="1">
      <c r="B6" s="21">
        <v>101</v>
      </c>
      <c r="C6" s="18" t="s">
        <v>110</v>
      </c>
      <c r="D6" s="18" t="s">
        <v>11</v>
      </c>
      <c r="E6" s="22"/>
      <c r="F6" s="38"/>
      <c r="G6" s="25"/>
      <c r="H6" s="40"/>
      <c r="I6" s="26"/>
      <c r="J6"/>
    </row>
    <row r="7" spans="2:10" s="3" customFormat="1" ht="24.95" customHeight="1">
      <c r="B7" s="24" t="s">
        <v>111</v>
      </c>
      <c r="C7" s="18" t="s">
        <v>112</v>
      </c>
      <c r="D7" s="18" t="s">
        <v>11</v>
      </c>
      <c r="E7" s="22"/>
      <c r="F7" s="38"/>
      <c r="G7" s="25"/>
      <c r="H7" s="40"/>
      <c r="I7" s="26"/>
      <c r="J7"/>
    </row>
    <row r="8" spans="2:10" s="3" customFormat="1" ht="24.95" customHeight="1">
      <c r="B8" s="23" t="s">
        <v>113</v>
      </c>
      <c r="C8" s="22" t="s">
        <v>136</v>
      </c>
      <c r="D8" s="22" t="s">
        <v>114</v>
      </c>
      <c r="E8" s="22">
        <v>1</v>
      </c>
      <c r="F8" s="99">
        <f>ROUND(SUM(汇总!E6:E9)*0.015,0)</f>
        <v>12939</v>
      </c>
      <c r="G8" s="88">
        <f>ROUND(E8*F8,0)</f>
        <v>12939</v>
      </c>
      <c r="H8" s="89">
        <v>12098</v>
      </c>
      <c r="I8" s="90">
        <f>ROUND(H8*E8,0)</f>
        <v>12098</v>
      </c>
      <c r="J8"/>
    </row>
    <row r="9" spans="2:10" s="3" customFormat="1" ht="24.95" customHeight="1">
      <c r="B9" s="23" t="s">
        <v>134</v>
      </c>
      <c r="C9" s="22" t="s">
        <v>135</v>
      </c>
      <c r="D9" s="22" t="s">
        <v>114</v>
      </c>
      <c r="E9" s="22">
        <v>1</v>
      </c>
      <c r="F9" s="99">
        <v>5000</v>
      </c>
      <c r="G9" s="88">
        <f t="shared" ref="G9:G13" si="0">ROUND(E9*F9,0)</f>
        <v>5000</v>
      </c>
      <c r="H9" s="89">
        <v>5000</v>
      </c>
      <c r="I9" s="90">
        <f t="shared" ref="I9:I13" si="1">ROUND(H9*E9,0)</f>
        <v>5000</v>
      </c>
      <c r="J9"/>
    </row>
    <row r="10" spans="2:10" s="3" customFormat="1" ht="24.95" customHeight="1">
      <c r="B10" s="23" t="s">
        <v>122</v>
      </c>
      <c r="C10" s="18" t="s">
        <v>123</v>
      </c>
      <c r="D10" s="22"/>
      <c r="E10" s="22"/>
      <c r="F10" s="99"/>
      <c r="G10" s="88"/>
      <c r="H10" s="89"/>
      <c r="I10" s="90"/>
      <c r="J10"/>
    </row>
    <row r="11" spans="2:10" s="3" customFormat="1" ht="24.95" customHeight="1">
      <c r="B11" s="23" t="s">
        <v>137</v>
      </c>
      <c r="C11" s="22" t="s">
        <v>138</v>
      </c>
      <c r="D11" s="22" t="s">
        <v>114</v>
      </c>
      <c r="E11" s="22">
        <v>1</v>
      </c>
      <c r="F11" s="99">
        <v>5000</v>
      </c>
      <c r="G11" s="88">
        <f t="shared" si="0"/>
        <v>5000</v>
      </c>
      <c r="H11" s="89"/>
      <c r="I11" s="90">
        <f t="shared" si="1"/>
        <v>0</v>
      </c>
      <c r="J11"/>
    </row>
    <row r="12" spans="2:10" s="3" customFormat="1" ht="24.95" customHeight="1">
      <c r="B12" s="23" t="s">
        <v>116</v>
      </c>
      <c r="C12" s="52" t="s">
        <v>117</v>
      </c>
      <c r="D12" s="22"/>
      <c r="E12" s="22"/>
      <c r="F12" s="99"/>
      <c r="G12" s="88"/>
      <c r="H12" s="89"/>
      <c r="I12" s="90"/>
      <c r="J12"/>
    </row>
    <row r="13" spans="2:10" s="3" customFormat="1" ht="24.95" customHeight="1">
      <c r="B13" s="23" t="s">
        <v>118</v>
      </c>
      <c r="C13" s="37" t="s">
        <v>117</v>
      </c>
      <c r="D13" s="22" t="s">
        <v>12</v>
      </c>
      <c r="E13" s="22">
        <v>1</v>
      </c>
      <c r="F13" s="99">
        <v>5000</v>
      </c>
      <c r="G13" s="88">
        <f t="shared" si="0"/>
        <v>5000</v>
      </c>
      <c r="H13" s="89"/>
      <c r="I13" s="90">
        <f t="shared" si="1"/>
        <v>0</v>
      </c>
      <c r="J13"/>
    </row>
    <row r="14" spans="2:10" s="3" customFormat="1" ht="24.95" customHeight="1" thickBot="1">
      <c r="B14" s="115" t="s">
        <v>115</v>
      </c>
      <c r="C14" s="116"/>
      <c r="D14" s="116"/>
      <c r="E14" s="117"/>
      <c r="F14" s="39"/>
      <c r="G14" s="72">
        <f>ROUND(SUM(G6:G13),0)</f>
        <v>27939</v>
      </c>
      <c r="H14" s="73"/>
      <c r="I14" s="74">
        <f>ROUND(SUM(I6:I13),0)</f>
        <v>17098</v>
      </c>
    </row>
  </sheetData>
  <sheetProtection algorithmName="SHA-512" hashValue="W17fOObg1P0K6aYGgGtWVOYa10JLvzrkszFxRExSbTDEoTWYvr/nq9q1mhvqFghpTsW/4+cHFcFEQssW+WQEwg==" saltValue="47bIFQefC9/aL+8Pxzp8aw==" spinCount="100000" sheet="1" objects="1" scenarios="1"/>
  <autoFilter ref="C1:C14"/>
  <mergeCells count="10">
    <mergeCell ref="B14:E14"/>
    <mergeCell ref="B1:I1"/>
    <mergeCell ref="B2:I2"/>
    <mergeCell ref="B4:B5"/>
    <mergeCell ref="D4:D5"/>
    <mergeCell ref="E4:E5"/>
    <mergeCell ref="F4:G4"/>
    <mergeCell ref="H4:I4"/>
    <mergeCell ref="B3:I3"/>
    <mergeCell ref="C4:C5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4"/>
  <sheetViews>
    <sheetView topLeftCell="A2" zoomScale="145" zoomScaleNormal="145" workbookViewId="0">
      <selection activeCell="J7" sqref="J7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18" t="s">
        <v>105</v>
      </c>
      <c r="C1" s="118"/>
      <c r="D1" s="118"/>
      <c r="E1" s="118"/>
      <c r="F1" s="118"/>
      <c r="G1" s="119"/>
      <c r="H1" s="118"/>
      <c r="I1" s="118"/>
    </row>
    <row r="2" spans="2:10" s="2" customFormat="1" ht="20.100000000000001" customHeight="1" thickBot="1">
      <c r="B2" s="120" t="str">
        <f>汇总!B3</f>
        <v>项目名称：泉南高速公路温郊服务区提升改造（广场部分）</v>
      </c>
      <c r="C2" s="120"/>
      <c r="D2" s="120"/>
      <c r="E2" s="120"/>
      <c r="F2" s="120"/>
      <c r="G2" s="120"/>
      <c r="H2" s="120"/>
      <c r="I2" s="120"/>
    </row>
    <row r="3" spans="2:10" s="2" customFormat="1" ht="24.95" customHeight="1">
      <c r="B3" s="126" t="s">
        <v>121</v>
      </c>
      <c r="C3" s="127"/>
      <c r="D3" s="127"/>
      <c r="E3" s="127"/>
      <c r="F3" s="127"/>
      <c r="G3" s="127"/>
      <c r="H3" s="127"/>
      <c r="I3" s="128"/>
    </row>
    <row r="4" spans="2:10" s="3" customFormat="1" ht="20.100000000000001" customHeight="1">
      <c r="B4" s="121" t="s">
        <v>4</v>
      </c>
      <c r="C4" s="129" t="s">
        <v>139</v>
      </c>
      <c r="D4" s="122" t="s">
        <v>6</v>
      </c>
      <c r="E4" s="122" t="s">
        <v>7</v>
      </c>
      <c r="F4" s="123" t="s">
        <v>109</v>
      </c>
      <c r="G4" s="124"/>
      <c r="H4" s="122" t="s">
        <v>8</v>
      </c>
      <c r="I4" s="125"/>
    </row>
    <row r="5" spans="2:10" s="3" customFormat="1" ht="20.100000000000001" customHeight="1">
      <c r="B5" s="121"/>
      <c r="C5" s="130"/>
      <c r="D5" s="122"/>
      <c r="E5" s="122"/>
      <c r="F5" s="58" t="s">
        <v>9</v>
      </c>
      <c r="G5" s="59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76" t="s">
        <v>174</v>
      </c>
      <c r="C6" s="63" t="s">
        <v>175</v>
      </c>
      <c r="D6" s="64"/>
      <c r="E6" s="78"/>
      <c r="F6" s="79"/>
      <c r="G6" s="80"/>
      <c r="H6" s="81"/>
      <c r="I6" s="82"/>
      <c r="J6"/>
    </row>
    <row r="7" spans="2:10" s="3" customFormat="1" ht="26.25" customHeight="1">
      <c r="B7" s="77" t="s">
        <v>144</v>
      </c>
      <c r="C7" s="62" t="s">
        <v>212</v>
      </c>
      <c r="D7" s="66" t="s">
        <v>173</v>
      </c>
      <c r="E7" s="78">
        <f>ROUND((370+425)*0.26,2)</f>
        <v>206.7</v>
      </c>
      <c r="F7" s="79">
        <v>80</v>
      </c>
      <c r="G7" s="80">
        <f t="shared" ref="G7:G13" si="0">ROUND(E7*F7,0)</f>
        <v>16536</v>
      </c>
      <c r="H7" s="105"/>
      <c r="I7" s="82">
        <f t="shared" ref="I7:I13" si="1">ROUND(H7*E7,0)</f>
        <v>0</v>
      </c>
      <c r="J7"/>
    </row>
    <row r="8" spans="2:10" s="3" customFormat="1" ht="25.5" customHeight="1">
      <c r="B8" s="77" t="s">
        <v>146</v>
      </c>
      <c r="C8" s="62" t="s">
        <v>224</v>
      </c>
      <c r="D8" s="66" t="s">
        <v>173</v>
      </c>
      <c r="E8" s="78">
        <f>ROUND((370+425)*0.2,2)</f>
        <v>159</v>
      </c>
      <c r="F8" s="79">
        <v>25</v>
      </c>
      <c r="G8" s="80">
        <f t="shared" si="0"/>
        <v>3975</v>
      </c>
      <c r="H8" s="105"/>
      <c r="I8" s="82">
        <f t="shared" si="1"/>
        <v>0</v>
      </c>
      <c r="J8"/>
    </row>
    <row r="9" spans="2:10" s="3" customFormat="1" ht="35.1" customHeight="1">
      <c r="B9" s="77" t="s">
        <v>155</v>
      </c>
      <c r="C9" s="100" t="s">
        <v>204</v>
      </c>
      <c r="D9" s="66" t="s">
        <v>173</v>
      </c>
      <c r="E9" s="78">
        <f>E7+E8</f>
        <v>365.7</v>
      </c>
      <c r="F9" s="79">
        <v>48</v>
      </c>
      <c r="G9" s="80">
        <f t="shared" si="0"/>
        <v>17554</v>
      </c>
      <c r="H9" s="105"/>
      <c r="I9" s="82">
        <f t="shared" si="1"/>
        <v>0</v>
      </c>
      <c r="J9"/>
    </row>
    <row r="10" spans="2:10" s="3" customFormat="1" ht="20.100000000000001" customHeight="1">
      <c r="B10" s="75">
        <v>203</v>
      </c>
      <c r="C10" s="63" t="s">
        <v>176</v>
      </c>
      <c r="D10" s="65"/>
      <c r="E10" s="78"/>
      <c r="F10" s="79"/>
      <c r="G10" s="80"/>
      <c r="H10" s="105"/>
      <c r="I10" s="82"/>
      <c r="J10"/>
    </row>
    <row r="11" spans="2:10" s="3" customFormat="1" ht="20.100000000000001" customHeight="1">
      <c r="B11" s="76" t="s">
        <v>177</v>
      </c>
      <c r="C11" s="63" t="s">
        <v>178</v>
      </c>
      <c r="D11" s="64"/>
      <c r="E11" s="78"/>
      <c r="F11" s="79"/>
      <c r="G11" s="80"/>
      <c r="H11" s="105"/>
      <c r="I11" s="82"/>
      <c r="J11"/>
    </row>
    <row r="12" spans="2:10" s="3" customFormat="1" ht="20.100000000000001" customHeight="1">
      <c r="B12" s="77" t="s">
        <v>144</v>
      </c>
      <c r="C12" s="62" t="s">
        <v>179</v>
      </c>
      <c r="D12" s="66" t="s">
        <v>173</v>
      </c>
      <c r="E12" s="78">
        <f>27+8.1</f>
        <v>35.1</v>
      </c>
      <c r="F12" s="79">
        <v>5</v>
      </c>
      <c r="G12" s="80">
        <f t="shared" si="0"/>
        <v>176</v>
      </c>
      <c r="H12" s="105"/>
      <c r="I12" s="82">
        <f t="shared" si="1"/>
        <v>0</v>
      </c>
      <c r="J12"/>
    </row>
    <row r="13" spans="2:10" s="3" customFormat="1" ht="35.1" customHeight="1">
      <c r="B13" s="77" t="s">
        <v>156</v>
      </c>
      <c r="C13" s="100" t="s">
        <v>204</v>
      </c>
      <c r="D13" s="66" t="s">
        <v>173</v>
      </c>
      <c r="E13" s="78">
        <v>35.1</v>
      </c>
      <c r="F13" s="79">
        <v>48</v>
      </c>
      <c r="G13" s="80">
        <f t="shared" si="0"/>
        <v>1685</v>
      </c>
      <c r="H13" s="105"/>
      <c r="I13" s="82">
        <f t="shared" si="1"/>
        <v>0</v>
      </c>
      <c r="J13"/>
    </row>
    <row r="14" spans="2:10" s="3" customFormat="1" ht="24.95" customHeight="1" thickBot="1">
      <c r="B14" s="115" t="s">
        <v>119</v>
      </c>
      <c r="C14" s="116"/>
      <c r="D14" s="131"/>
      <c r="E14" s="117"/>
      <c r="F14" s="39"/>
      <c r="G14" s="53">
        <f>ROUND(SUM(G6:G13),0)</f>
        <v>39926</v>
      </c>
      <c r="H14" s="53"/>
      <c r="I14" s="54">
        <f>ROUND(SUM(I6:I13),0)</f>
        <v>0</v>
      </c>
    </row>
  </sheetData>
  <sheetProtection algorithmName="SHA-512" hashValue="fwJbJ5ipiXcgayo+LhF4EpHx4ShF05Hikxy4KyzylnmoDNW7mvUFG2jy/pKQG29g68plZ37WRUCcaUKJjGd0KQ==" saltValue="khiowBtnc2TeuzxCIfNXrw==" spinCount="100000" sheet="1" objects="1" scenarios="1"/>
  <autoFilter ref="D1:D120"/>
  <mergeCells count="10">
    <mergeCell ref="B14:E14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19"/>
  <sheetViews>
    <sheetView zoomScale="145" zoomScaleNormal="145" workbookViewId="0">
      <selection activeCell="F8" sqref="F8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2" s="1" customFormat="1" ht="24.95" customHeight="1">
      <c r="B1" s="118" t="s">
        <v>105</v>
      </c>
      <c r="C1" s="118"/>
      <c r="D1" s="118"/>
      <c r="E1" s="118"/>
      <c r="F1" s="118"/>
      <c r="G1" s="119"/>
      <c r="H1" s="118"/>
      <c r="I1" s="118"/>
    </row>
    <row r="2" spans="2:12" s="2" customFormat="1" ht="20.100000000000001" customHeight="1" thickBot="1">
      <c r="B2" s="120" t="str">
        <f>汇总!B3</f>
        <v>项目名称：泉南高速公路温郊服务区提升改造（广场部分）</v>
      </c>
      <c r="C2" s="120"/>
      <c r="D2" s="120"/>
      <c r="E2" s="120"/>
      <c r="F2" s="120"/>
      <c r="G2" s="120"/>
      <c r="H2" s="120"/>
      <c r="I2" s="120"/>
    </row>
    <row r="3" spans="2:12" s="2" customFormat="1" ht="24.95" customHeight="1">
      <c r="B3" s="126" t="s">
        <v>140</v>
      </c>
      <c r="C3" s="127"/>
      <c r="D3" s="127"/>
      <c r="E3" s="127"/>
      <c r="F3" s="127"/>
      <c r="G3" s="127"/>
      <c r="H3" s="127"/>
      <c r="I3" s="128"/>
    </row>
    <row r="4" spans="2:12" s="3" customFormat="1" ht="20.100000000000001" customHeight="1">
      <c r="B4" s="121" t="s">
        <v>4</v>
      </c>
      <c r="C4" s="133" t="s">
        <v>5</v>
      </c>
      <c r="D4" s="122" t="s">
        <v>6</v>
      </c>
      <c r="E4" s="122" t="s">
        <v>7</v>
      </c>
      <c r="F4" s="123" t="s">
        <v>109</v>
      </c>
      <c r="G4" s="124"/>
      <c r="H4" s="122" t="s">
        <v>8</v>
      </c>
      <c r="I4" s="125"/>
    </row>
    <row r="5" spans="2:12" s="3" customFormat="1" ht="20.100000000000001" customHeight="1">
      <c r="B5" s="121"/>
      <c r="C5" s="134"/>
      <c r="D5" s="122"/>
      <c r="E5" s="122"/>
      <c r="F5" s="58" t="s">
        <v>9</v>
      </c>
      <c r="G5" s="59" t="s">
        <v>10</v>
      </c>
      <c r="H5" s="20" t="s">
        <v>9</v>
      </c>
      <c r="I5" s="17" t="s">
        <v>10</v>
      </c>
      <c r="J5"/>
    </row>
    <row r="6" spans="2:12" s="3" customFormat="1" ht="20.100000000000001" customHeight="1">
      <c r="B6" s="56">
        <v>312</v>
      </c>
      <c r="C6" s="61" t="s">
        <v>147</v>
      </c>
      <c r="D6" s="57"/>
      <c r="E6" s="69"/>
      <c r="F6" s="83"/>
      <c r="G6" s="84"/>
      <c r="H6" s="106"/>
      <c r="I6" s="87"/>
      <c r="J6"/>
    </row>
    <row r="7" spans="2:12" s="3" customFormat="1" ht="20.100000000000001" customHeight="1">
      <c r="B7" s="56" t="s">
        <v>148</v>
      </c>
      <c r="C7" s="61" t="s">
        <v>147</v>
      </c>
      <c r="D7" s="57"/>
      <c r="E7" s="69"/>
      <c r="F7" s="83"/>
      <c r="G7" s="84"/>
      <c r="H7" s="106"/>
      <c r="I7" s="87"/>
      <c r="J7"/>
    </row>
    <row r="8" spans="2:12" s="3" customFormat="1" ht="28.5" customHeight="1">
      <c r="B8" s="67" t="s">
        <v>144</v>
      </c>
      <c r="C8" s="70" t="s">
        <v>211</v>
      </c>
      <c r="D8" s="69" t="s">
        <v>172</v>
      </c>
      <c r="E8" s="69">
        <f>253.2+137.175</f>
        <v>390.375</v>
      </c>
      <c r="F8" s="83">
        <v>139.84</v>
      </c>
      <c r="G8" s="84">
        <f t="shared" ref="G8:G18" si="0">ROUND(E8*F8,0)</f>
        <v>54590</v>
      </c>
      <c r="H8" s="106"/>
      <c r="I8" s="87">
        <f t="shared" ref="I8:I18" si="1">ROUND(E8*H8,0)</f>
        <v>0</v>
      </c>
      <c r="J8"/>
    </row>
    <row r="9" spans="2:12" s="3" customFormat="1" ht="20.100000000000001" customHeight="1">
      <c r="B9" s="67" t="s">
        <v>133</v>
      </c>
      <c r="C9" s="70" t="s">
        <v>223</v>
      </c>
      <c r="D9" s="69" t="s">
        <v>172</v>
      </c>
      <c r="E9" s="69">
        <f>253.2+137.175</f>
        <v>390.375</v>
      </c>
      <c r="F9" s="83">
        <v>100</v>
      </c>
      <c r="G9" s="84">
        <f t="shared" si="0"/>
        <v>39038</v>
      </c>
      <c r="H9" s="106"/>
      <c r="I9" s="87">
        <f t="shared" si="1"/>
        <v>0</v>
      </c>
      <c r="J9"/>
    </row>
    <row r="10" spans="2:12" s="3" customFormat="1" ht="20.100000000000001" customHeight="1">
      <c r="B10" s="56" t="s">
        <v>149</v>
      </c>
      <c r="C10" s="61" t="s">
        <v>150</v>
      </c>
      <c r="D10" s="57"/>
      <c r="E10" s="69"/>
      <c r="F10" s="83"/>
      <c r="G10" s="84"/>
      <c r="H10" s="106"/>
      <c r="I10" s="87"/>
      <c r="J10"/>
    </row>
    <row r="11" spans="2:12" s="3" customFormat="1" ht="24" customHeight="1">
      <c r="B11" s="67" t="s">
        <v>133</v>
      </c>
      <c r="C11" s="97" t="s">
        <v>203</v>
      </c>
      <c r="D11" s="69" t="s">
        <v>151</v>
      </c>
      <c r="E11" s="69">
        <v>400</v>
      </c>
      <c r="F11" s="83">
        <v>6</v>
      </c>
      <c r="G11" s="84">
        <f t="shared" si="0"/>
        <v>2400</v>
      </c>
      <c r="H11" s="106"/>
      <c r="I11" s="87">
        <f t="shared" si="1"/>
        <v>0</v>
      </c>
      <c r="J11"/>
    </row>
    <row r="12" spans="2:12" s="3" customFormat="1" ht="24" customHeight="1">
      <c r="B12" s="101">
        <v>313</v>
      </c>
      <c r="C12" s="102" t="s">
        <v>213</v>
      </c>
      <c r="D12" s="69"/>
      <c r="E12" s="69"/>
      <c r="F12" s="83"/>
      <c r="G12" s="84"/>
      <c r="H12" s="106"/>
      <c r="I12" s="87"/>
      <c r="J12"/>
    </row>
    <row r="13" spans="2:12" s="3" customFormat="1" ht="24" customHeight="1">
      <c r="B13" s="103" t="s">
        <v>214</v>
      </c>
      <c r="C13" s="71" t="s">
        <v>216</v>
      </c>
      <c r="D13" s="93" t="s">
        <v>218</v>
      </c>
      <c r="E13" s="93">
        <v>800</v>
      </c>
      <c r="F13" s="104">
        <f>86.26*0.9</f>
        <v>77.634</v>
      </c>
      <c r="G13" s="84">
        <f t="shared" si="0"/>
        <v>62107</v>
      </c>
      <c r="H13" s="106"/>
      <c r="I13" s="87">
        <f t="shared" si="1"/>
        <v>0</v>
      </c>
      <c r="J13"/>
    </row>
    <row r="14" spans="2:12" s="3" customFormat="1" ht="24" customHeight="1">
      <c r="B14" s="103" t="s">
        <v>215</v>
      </c>
      <c r="C14" s="71" t="s">
        <v>217</v>
      </c>
      <c r="D14" s="93" t="s">
        <v>219</v>
      </c>
      <c r="E14" s="93">
        <f>212*2</f>
        <v>424</v>
      </c>
      <c r="F14" s="104">
        <f>135.75*0.9</f>
        <v>122.175</v>
      </c>
      <c r="G14" s="84">
        <f t="shared" si="0"/>
        <v>51802</v>
      </c>
      <c r="H14" s="106"/>
      <c r="I14" s="87">
        <f t="shared" si="1"/>
        <v>0</v>
      </c>
      <c r="J14"/>
    </row>
    <row r="15" spans="2:12" s="3" customFormat="1" ht="24" customHeight="1">
      <c r="B15" s="103" t="s">
        <v>227</v>
      </c>
      <c r="C15" s="71" t="s">
        <v>228</v>
      </c>
      <c r="D15" s="93" t="s">
        <v>229</v>
      </c>
      <c r="E15" s="93">
        <v>1149.5999999999999</v>
      </c>
      <c r="F15" s="104">
        <v>36.81</v>
      </c>
      <c r="G15" s="84">
        <f t="shared" si="0"/>
        <v>42317</v>
      </c>
      <c r="H15" s="106"/>
      <c r="I15" s="87">
        <f t="shared" si="1"/>
        <v>0</v>
      </c>
      <c r="J15"/>
      <c r="L15" s="136"/>
    </row>
    <row r="16" spans="2:12" s="3" customFormat="1" ht="20.100000000000001" customHeight="1">
      <c r="B16" s="56" t="s">
        <v>153</v>
      </c>
      <c r="C16" s="61" t="s">
        <v>154</v>
      </c>
      <c r="D16" s="57"/>
      <c r="E16" s="69"/>
      <c r="F16" s="83"/>
      <c r="G16" s="84"/>
      <c r="H16" s="106"/>
      <c r="I16" s="87"/>
      <c r="J16"/>
    </row>
    <row r="17" spans="2:10" s="3" customFormat="1" ht="42.75" customHeight="1">
      <c r="B17" s="67" t="s">
        <v>133</v>
      </c>
      <c r="C17" s="71" t="s">
        <v>210</v>
      </c>
      <c r="D17" s="69" t="s">
        <v>152</v>
      </c>
      <c r="E17" s="69">
        <v>130</v>
      </c>
      <c r="F17" s="83">
        <v>370</v>
      </c>
      <c r="G17" s="84">
        <f t="shared" si="0"/>
        <v>48100</v>
      </c>
      <c r="H17" s="106"/>
      <c r="I17" s="87">
        <f t="shared" si="1"/>
        <v>0</v>
      </c>
      <c r="J17"/>
    </row>
    <row r="18" spans="2:10" s="3" customFormat="1" ht="27" customHeight="1">
      <c r="B18" s="77" t="s">
        <v>145</v>
      </c>
      <c r="C18" s="93" t="s">
        <v>205</v>
      </c>
      <c r="D18" s="69" t="s">
        <v>152</v>
      </c>
      <c r="E18" s="78">
        <f>183.5+178.8</f>
        <v>362.3</v>
      </c>
      <c r="F18" s="79">
        <v>50</v>
      </c>
      <c r="G18" s="84">
        <f t="shared" si="0"/>
        <v>18115</v>
      </c>
      <c r="H18" s="105"/>
      <c r="I18" s="87">
        <f t="shared" si="1"/>
        <v>0</v>
      </c>
      <c r="J18"/>
    </row>
    <row r="19" spans="2:10" s="3" customFormat="1" ht="24.95" customHeight="1" thickBot="1">
      <c r="B19" s="115" t="s">
        <v>142</v>
      </c>
      <c r="C19" s="132"/>
      <c r="D19" s="116"/>
      <c r="E19" s="117"/>
      <c r="F19" s="39"/>
      <c r="G19" s="53">
        <f>ROUND(SUM(G6:G18),0)</f>
        <v>318469</v>
      </c>
      <c r="H19" s="53"/>
      <c r="I19" s="54">
        <f>ROUND(SUM(I6:I18),0)</f>
        <v>0</v>
      </c>
    </row>
  </sheetData>
  <sheetProtection algorithmName="SHA-512" hashValue="abdR1Y286vJCQaeRdcSHvpla1TNLQW84AdWxy1mm5MRCZq7UDEAnu5yM7SbrHjpqZVKo3QHzhVmSiHpY3vNQaA==" saltValue="j2/cZN43q8Qv+JXILCxmRQ==" spinCount="100000" sheet="1" objects="1" scenarios="1"/>
  <autoFilter ref="D1:D19"/>
  <mergeCells count="10">
    <mergeCell ref="B19:E19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8"/>
  <sheetViews>
    <sheetView zoomScale="145" zoomScaleNormal="145" workbookViewId="0">
      <selection activeCell="J7" sqref="J7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18" t="s">
        <v>105</v>
      </c>
      <c r="C1" s="118"/>
      <c r="D1" s="118"/>
      <c r="E1" s="118"/>
      <c r="F1" s="118"/>
      <c r="G1" s="119"/>
      <c r="H1" s="118"/>
      <c r="I1" s="118"/>
    </row>
    <row r="2" spans="2:10" s="2" customFormat="1" ht="20.100000000000001" customHeight="1" thickBot="1">
      <c r="B2" s="120" t="str">
        <f>汇总!B3</f>
        <v>项目名称：泉南高速公路温郊服务区提升改造（广场部分）</v>
      </c>
      <c r="C2" s="120"/>
      <c r="D2" s="120"/>
      <c r="E2" s="120"/>
      <c r="F2" s="120"/>
      <c r="G2" s="120"/>
      <c r="H2" s="120"/>
      <c r="I2" s="120"/>
    </row>
    <row r="3" spans="2:10" s="2" customFormat="1" ht="24.95" customHeight="1">
      <c r="B3" s="126" t="s">
        <v>141</v>
      </c>
      <c r="C3" s="127"/>
      <c r="D3" s="127"/>
      <c r="E3" s="127"/>
      <c r="F3" s="127"/>
      <c r="G3" s="127"/>
      <c r="H3" s="127"/>
      <c r="I3" s="128"/>
    </row>
    <row r="4" spans="2:10" s="3" customFormat="1" ht="20.100000000000001" customHeight="1">
      <c r="B4" s="121" t="s">
        <v>4</v>
      </c>
      <c r="C4" s="133" t="s">
        <v>5</v>
      </c>
      <c r="D4" s="122" t="s">
        <v>6</v>
      </c>
      <c r="E4" s="122" t="s">
        <v>7</v>
      </c>
      <c r="F4" s="123" t="s">
        <v>109</v>
      </c>
      <c r="G4" s="124"/>
      <c r="H4" s="122" t="s">
        <v>8</v>
      </c>
      <c r="I4" s="125"/>
    </row>
    <row r="5" spans="2:10" s="3" customFormat="1" ht="20.100000000000001" customHeight="1">
      <c r="B5" s="121"/>
      <c r="C5" s="134"/>
      <c r="D5" s="122"/>
      <c r="E5" s="122"/>
      <c r="F5" s="58" t="s">
        <v>9</v>
      </c>
      <c r="G5" s="59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56" t="s">
        <v>157</v>
      </c>
      <c r="C6" s="61" t="s">
        <v>158</v>
      </c>
      <c r="D6" s="57"/>
      <c r="E6" s="69"/>
      <c r="F6" s="83"/>
      <c r="G6" s="84"/>
      <c r="H6" s="85"/>
      <c r="I6" s="87"/>
      <c r="J6"/>
    </row>
    <row r="7" spans="2:10" s="3" customFormat="1" ht="45" customHeight="1">
      <c r="B7" s="67" t="s">
        <v>144</v>
      </c>
      <c r="C7" s="70" t="s">
        <v>193</v>
      </c>
      <c r="D7" s="69" t="s">
        <v>152</v>
      </c>
      <c r="E7" s="69">
        <v>367</v>
      </c>
      <c r="F7" s="83">
        <v>22</v>
      </c>
      <c r="G7" s="84">
        <f t="shared" ref="G7:G17" si="0">ROUND(E7*F7,0)</f>
        <v>8074</v>
      </c>
      <c r="H7" s="106"/>
      <c r="I7" s="87">
        <f t="shared" ref="I7:I17" si="1">ROUND(H7*E7,0)</f>
        <v>0</v>
      </c>
      <c r="J7"/>
    </row>
    <row r="8" spans="2:10" s="3" customFormat="1" ht="20.100000000000001" customHeight="1">
      <c r="B8" s="56" t="s">
        <v>159</v>
      </c>
      <c r="C8" s="61" t="s">
        <v>160</v>
      </c>
      <c r="D8" s="57"/>
      <c r="E8" s="69"/>
      <c r="F8" s="83"/>
      <c r="G8" s="84"/>
      <c r="H8" s="106"/>
      <c r="I8" s="87"/>
      <c r="J8"/>
    </row>
    <row r="9" spans="2:10" s="3" customFormat="1" ht="20.100000000000001" customHeight="1">
      <c r="B9" s="67" t="s">
        <v>144</v>
      </c>
      <c r="C9" s="70" t="s">
        <v>194</v>
      </c>
      <c r="D9" s="69" t="s">
        <v>152</v>
      </c>
      <c r="E9" s="69">
        <v>443.83</v>
      </c>
      <c r="F9" s="83">
        <v>30</v>
      </c>
      <c r="G9" s="84">
        <f t="shared" si="0"/>
        <v>13315</v>
      </c>
      <c r="H9" s="106"/>
      <c r="I9" s="87">
        <f t="shared" si="1"/>
        <v>0</v>
      </c>
      <c r="J9"/>
    </row>
    <row r="10" spans="2:10" s="3" customFormat="1" ht="20.100000000000001" customHeight="1">
      <c r="B10" s="67" t="s">
        <v>133</v>
      </c>
      <c r="C10" s="70" t="s">
        <v>195</v>
      </c>
      <c r="D10" s="69" t="s">
        <v>225</v>
      </c>
      <c r="E10" s="69">
        <v>4</v>
      </c>
      <c r="F10" s="83">
        <v>60</v>
      </c>
      <c r="G10" s="84">
        <f t="shared" si="0"/>
        <v>240</v>
      </c>
      <c r="H10" s="106"/>
      <c r="I10" s="87">
        <f t="shared" si="1"/>
        <v>0</v>
      </c>
      <c r="J10"/>
    </row>
    <row r="11" spans="2:10" s="3" customFormat="1" ht="20.100000000000001" customHeight="1">
      <c r="B11" s="77" t="s">
        <v>145</v>
      </c>
      <c r="C11" s="70" t="s">
        <v>196</v>
      </c>
      <c r="D11" s="69" t="s">
        <v>225</v>
      </c>
      <c r="E11" s="78">
        <v>22</v>
      </c>
      <c r="F11" s="79">
        <v>60</v>
      </c>
      <c r="G11" s="80">
        <f t="shared" si="0"/>
        <v>1320</v>
      </c>
      <c r="H11" s="105"/>
      <c r="I11" s="82">
        <f t="shared" si="1"/>
        <v>0</v>
      </c>
      <c r="J11"/>
    </row>
    <row r="12" spans="2:10" s="3" customFormat="1" ht="20.100000000000001" customHeight="1">
      <c r="B12" s="77" t="s">
        <v>146</v>
      </c>
      <c r="C12" s="69" t="s">
        <v>197</v>
      </c>
      <c r="D12" s="69" t="s">
        <v>152</v>
      </c>
      <c r="E12" s="78">
        <v>367</v>
      </c>
      <c r="F12" s="79">
        <v>16</v>
      </c>
      <c r="G12" s="80">
        <f t="shared" si="0"/>
        <v>5872</v>
      </c>
      <c r="H12" s="105"/>
      <c r="I12" s="82">
        <f t="shared" si="1"/>
        <v>0</v>
      </c>
      <c r="J12"/>
    </row>
    <row r="13" spans="2:10" s="3" customFormat="1" ht="45" customHeight="1">
      <c r="B13" s="77" t="s">
        <v>155</v>
      </c>
      <c r="C13" s="69" t="s">
        <v>220</v>
      </c>
      <c r="D13" s="69" t="s">
        <v>198</v>
      </c>
      <c r="E13" s="78">
        <v>22</v>
      </c>
      <c r="F13" s="79">
        <v>1100</v>
      </c>
      <c r="G13" s="80">
        <f t="shared" si="0"/>
        <v>24200</v>
      </c>
      <c r="H13" s="105"/>
      <c r="I13" s="82">
        <f t="shared" si="1"/>
        <v>0</v>
      </c>
      <c r="J13"/>
    </row>
    <row r="14" spans="2:10" s="3" customFormat="1" ht="45" customHeight="1">
      <c r="B14" s="98" t="s">
        <v>201</v>
      </c>
      <c r="C14" s="69" t="s">
        <v>221</v>
      </c>
      <c r="D14" s="69" t="s">
        <v>198</v>
      </c>
      <c r="E14" s="78">
        <v>22</v>
      </c>
      <c r="F14" s="79">
        <v>300</v>
      </c>
      <c r="G14" s="80">
        <f t="shared" si="0"/>
        <v>6600</v>
      </c>
      <c r="H14" s="105"/>
      <c r="I14" s="82">
        <f t="shared" si="1"/>
        <v>0</v>
      </c>
      <c r="J14"/>
    </row>
    <row r="15" spans="2:10" s="3" customFormat="1" ht="45" customHeight="1">
      <c r="B15" s="98" t="s">
        <v>156</v>
      </c>
      <c r="C15" s="69" t="s">
        <v>222</v>
      </c>
      <c r="D15" s="69" t="s">
        <v>198</v>
      </c>
      <c r="E15" s="78">
        <v>22</v>
      </c>
      <c r="F15" s="79">
        <v>700</v>
      </c>
      <c r="G15" s="80">
        <f t="shared" si="0"/>
        <v>15400</v>
      </c>
      <c r="H15" s="105"/>
      <c r="I15" s="82">
        <f t="shared" si="1"/>
        <v>0</v>
      </c>
      <c r="J15"/>
    </row>
    <row r="16" spans="2:10" s="3" customFormat="1" ht="20.100000000000001" customHeight="1">
      <c r="B16" s="98" t="s">
        <v>208</v>
      </c>
      <c r="C16" s="69" t="s">
        <v>199</v>
      </c>
      <c r="D16" s="78" t="s">
        <v>202</v>
      </c>
      <c r="E16" s="78">
        <v>2</v>
      </c>
      <c r="F16" s="79">
        <v>450</v>
      </c>
      <c r="G16" s="80">
        <f t="shared" si="0"/>
        <v>900</v>
      </c>
      <c r="H16" s="105"/>
      <c r="I16" s="82">
        <f t="shared" si="1"/>
        <v>0</v>
      </c>
      <c r="J16"/>
    </row>
    <row r="17" spans="2:10" s="3" customFormat="1" ht="20.100000000000001" customHeight="1">
      <c r="B17" s="98" t="s">
        <v>209</v>
      </c>
      <c r="C17" s="69" t="s">
        <v>200</v>
      </c>
      <c r="D17" s="78" t="s">
        <v>202</v>
      </c>
      <c r="E17" s="78">
        <v>2</v>
      </c>
      <c r="F17" s="79">
        <v>200</v>
      </c>
      <c r="G17" s="80">
        <f t="shared" si="0"/>
        <v>400</v>
      </c>
      <c r="H17" s="105"/>
      <c r="I17" s="82">
        <f t="shared" si="1"/>
        <v>0</v>
      </c>
      <c r="J17"/>
    </row>
    <row r="18" spans="2:10" s="3" customFormat="1" ht="24.95" customHeight="1" thickBot="1">
      <c r="B18" s="115" t="s">
        <v>143</v>
      </c>
      <c r="C18" s="132"/>
      <c r="D18" s="116"/>
      <c r="E18" s="117"/>
      <c r="F18" s="39"/>
      <c r="G18" s="53">
        <f>ROUND(SUM(G6:G17),0)</f>
        <v>76321</v>
      </c>
      <c r="H18" s="53"/>
      <c r="I18" s="54">
        <f>ROUND(SUM(I6:I17),0)</f>
        <v>0</v>
      </c>
    </row>
  </sheetData>
  <sheetProtection algorithmName="SHA-512" hashValue="RPuyeCXsaIcsA+OzdQwKe0gPHtej4+ino+GppFMu7ffVaha76c826UgrtjQYHW+zJNJspbH9hhKRx4Y5Wrgkdw==" saltValue="sAawQ4P50jY0abjZ8PP/Rw==" spinCount="100000" sheet="1" objects="1" scenarios="1"/>
  <autoFilter ref="D1:D18"/>
  <mergeCells count="10">
    <mergeCell ref="B18:E18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21"/>
  <sheetViews>
    <sheetView zoomScale="145" zoomScaleNormal="145" workbookViewId="0">
      <selection activeCell="M5" sqref="M5"/>
    </sheetView>
  </sheetViews>
  <sheetFormatPr defaultColWidth="9" defaultRowHeight="13.5"/>
  <cols>
    <col min="1" max="1" width="0.875" style="4" customWidth="1"/>
    <col min="2" max="2" width="7.625" style="4" customWidth="1"/>
    <col min="3" max="3" width="30.625" style="4" customWidth="1"/>
    <col min="4" max="5" width="6.625" style="4" customWidth="1"/>
    <col min="6" max="7" width="9.625" style="4" customWidth="1"/>
    <col min="8" max="8" width="9.625" style="19" customWidth="1"/>
    <col min="9" max="9" width="9.625" style="4" customWidth="1"/>
    <col min="10" max="10" width="0.875" style="4" customWidth="1"/>
    <col min="11" max="16384" width="9" style="4"/>
  </cols>
  <sheetData>
    <row r="1" spans="2:10" s="1" customFormat="1" ht="24.95" customHeight="1">
      <c r="B1" s="118" t="s">
        <v>105</v>
      </c>
      <c r="C1" s="118"/>
      <c r="D1" s="118"/>
      <c r="E1" s="118"/>
      <c r="F1" s="118"/>
      <c r="G1" s="119"/>
      <c r="H1" s="118"/>
      <c r="I1" s="118"/>
    </row>
    <row r="2" spans="2:10" s="2" customFormat="1" ht="20.100000000000001" customHeight="1" thickBot="1">
      <c r="B2" s="120" t="str">
        <f>汇总!B3</f>
        <v>项目名称：泉南高速公路温郊服务区提升改造（广场部分）</v>
      </c>
      <c r="C2" s="120"/>
      <c r="D2" s="120"/>
      <c r="E2" s="120"/>
      <c r="F2" s="120"/>
      <c r="G2" s="120"/>
      <c r="H2" s="120"/>
      <c r="I2" s="120"/>
    </row>
    <row r="3" spans="2:10" s="2" customFormat="1" ht="24.95" customHeight="1">
      <c r="B3" s="126" t="s">
        <v>125</v>
      </c>
      <c r="C3" s="127"/>
      <c r="D3" s="127"/>
      <c r="E3" s="127"/>
      <c r="F3" s="127"/>
      <c r="G3" s="127"/>
      <c r="H3" s="127"/>
      <c r="I3" s="128"/>
    </row>
    <row r="4" spans="2:10" s="3" customFormat="1" ht="20.100000000000001" customHeight="1">
      <c r="B4" s="121" t="s">
        <v>4</v>
      </c>
      <c r="C4" s="129"/>
      <c r="D4" s="122" t="s">
        <v>6</v>
      </c>
      <c r="E4" s="122" t="s">
        <v>7</v>
      </c>
      <c r="F4" s="123" t="s">
        <v>109</v>
      </c>
      <c r="G4" s="124"/>
      <c r="H4" s="122" t="s">
        <v>8</v>
      </c>
      <c r="I4" s="125"/>
    </row>
    <row r="5" spans="2:10" s="3" customFormat="1" ht="20.100000000000001" customHeight="1">
      <c r="B5" s="121"/>
      <c r="C5" s="130"/>
      <c r="D5" s="122"/>
      <c r="E5" s="122"/>
      <c r="F5" s="58" t="s">
        <v>9</v>
      </c>
      <c r="G5" s="59" t="s">
        <v>10</v>
      </c>
      <c r="H5" s="20" t="s">
        <v>9</v>
      </c>
      <c r="I5" s="17" t="s">
        <v>10</v>
      </c>
      <c r="J5"/>
    </row>
    <row r="6" spans="2:10" s="3" customFormat="1" ht="20.100000000000001" customHeight="1">
      <c r="B6" s="56">
        <v>702</v>
      </c>
      <c r="C6" s="60" t="s">
        <v>161</v>
      </c>
      <c r="D6" s="57"/>
      <c r="E6" s="69"/>
      <c r="F6" s="83"/>
      <c r="G6" s="84"/>
      <c r="H6" s="85"/>
      <c r="I6" s="86"/>
      <c r="J6"/>
    </row>
    <row r="7" spans="2:10" s="3" customFormat="1" ht="20.100000000000001" customHeight="1">
      <c r="B7" s="67" t="s">
        <v>162</v>
      </c>
      <c r="C7" s="68" t="s">
        <v>206</v>
      </c>
      <c r="D7" s="69" t="s">
        <v>181</v>
      </c>
      <c r="E7" s="69">
        <v>56.1</v>
      </c>
      <c r="F7" s="83">
        <v>48</v>
      </c>
      <c r="G7" s="84">
        <f>ROUND(E7*F7,0)</f>
        <v>2693</v>
      </c>
      <c r="H7" s="106"/>
      <c r="I7" s="87">
        <f>ROUND(H7*E7,0)</f>
        <v>0</v>
      </c>
      <c r="J7"/>
    </row>
    <row r="8" spans="2:10" s="3" customFormat="1" ht="27" customHeight="1">
      <c r="B8" s="67" t="s">
        <v>190</v>
      </c>
      <c r="C8" s="68" t="s">
        <v>207</v>
      </c>
      <c r="D8" s="69" t="s">
        <v>191</v>
      </c>
      <c r="E8" s="69">
        <v>11481</v>
      </c>
      <c r="F8" s="83">
        <v>4</v>
      </c>
      <c r="G8" s="84">
        <f>ROUND(E8*F8,0)</f>
        <v>45924</v>
      </c>
      <c r="H8" s="106"/>
      <c r="I8" s="87">
        <f t="shared" ref="I8:I20" si="0">ROUND(H8*E8,0)</f>
        <v>0</v>
      </c>
      <c r="J8"/>
    </row>
    <row r="9" spans="2:10" s="3" customFormat="1" ht="39.950000000000003" customHeight="1">
      <c r="B9" s="67" t="s">
        <v>192</v>
      </c>
      <c r="C9" s="62" t="s">
        <v>204</v>
      </c>
      <c r="D9" s="66" t="s">
        <v>173</v>
      </c>
      <c r="E9" s="69">
        <v>56.1</v>
      </c>
      <c r="F9" s="83">
        <v>48</v>
      </c>
      <c r="G9" s="84">
        <f>ROUND(E9*F9,0)</f>
        <v>2693</v>
      </c>
      <c r="H9" s="106"/>
      <c r="I9" s="87">
        <f t="shared" si="0"/>
        <v>0</v>
      </c>
      <c r="J9"/>
    </row>
    <row r="10" spans="2:10" s="3" customFormat="1" ht="20.100000000000001" customHeight="1">
      <c r="B10" s="56" t="s">
        <v>163</v>
      </c>
      <c r="C10" s="60" t="s">
        <v>164</v>
      </c>
      <c r="D10" s="57"/>
      <c r="E10" s="69"/>
      <c r="F10" s="83"/>
      <c r="G10" s="84"/>
      <c r="H10" s="106"/>
      <c r="I10" s="87"/>
      <c r="J10"/>
    </row>
    <row r="11" spans="2:10" s="3" customFormat="1" ht="20.100000000000001" customHeight="1">
      <c r="B11" s="67" t="s">
        <v>144</v>
      </c>
      <c r="C11" s="68" t="s">
        <v>165</v>
      </c>
      <c r="D11" s="69" t="s">
        <v>180</v>
      </c>
      <c r="E11" s="69">
        <v>11139</v>
      </c>
      <c r="F11" s="83">
        <v>22</v>
      </c>
      <c r="G11" s="84">
        <f t="shared" ref="G11:G20" si="1">ROUND(E11*F11,0)</f>
        <v>245058</v>
      </c>
      <c r="H11" s="106"/>
      <c r="I11" s="87">
        <f t="shared" si="0"/>
        <v>0</v>
      </c>
      <c r="J11"/>
    </row>
    <row r="12" spans="2:10" s="3" customFormat="1" ht="20.100000000000001" customHeight="1">
      <c r="B12" s="91" t="s">
        <v>166</v>
      </c>
      <c r="C12" s="92" t="s">
        <v>186</v>
      </c>
      <c r="D12" s="69"/>
      <c r="E12" s="69"/>
      <c r="F12" s="83"/>
      <c r="G12" s="84"/>
      <c r="H12" s="106"/>
      <c r="I12" s="87">
        <f t="shared" si="0"/>
        <v>0</v>
      </c>
      <c r="J12"/>
    </row>
    <row r="13" spans="2:10" s="3" customFormat="1" ht="20.100000000000001" customHeight="1">
      <c r="B13" s="67" t="s">
        <v>144</v>
      </c>
      <c r="C13" s="68" t="s">
        <v>187</v>
      </c>
      <c r="D13" s="69" t="s">
        <v>172</v>
      </c>
      <c r="E13" s="69">
        <v>342</v>
      </c>
      <c r="F13" s="83">
        <v>72</v>
      </c>
      <c r="G13" s="84">
        <f t="shared" si="1"/>
        <v>24624</v>
      </c>
      <c r="H13" s="106"/>
      <c r="I13" s="87">
        <f t="shared" si="0"/>
        <v>0</v>
      </c>
      <c r="J13"/>
    </row>
    <row r="14" spans="2:10" s="3" customFormat="1" ht="20.100000000000001" customHeight="1">
      <c r="B14" s="56">
        <v>704</v>
      </c>
      <c r="C14" s="60" t="s">
        <v>167</v>
      </c>
      <c r="D14" s="57"/>
      <c r="E14" s="69"/>
      <c r="F14" s="83"/>
      <c r="G14" s="84"/>
      <c r="H14" s="106"/>
      <c r="I14" s="87"/>
      <c r="J14"/>
    </row>
    <row r="15" spans="2:10" s="3" customFormat="1" ht="20.100000000000001" customHeight="1">
      <c r="B15" s="56" t="s">
        <v>168</v>
      </c>
      <c r="C15" s="60" t="s">
        <v>185</v>
      </c>
      <c r="D15" s="57"/>
      <c r="E15" s="69"/>
      <c r="F15" s="83"/>
      <c r="G15" s="84"/>
      <c r="H15" s="106"/>
      <c r="I15" s="87"/>
      <c r="J15"/>
    </row>
    <row r="16" spans="2:10" s="3" customFormat="1" ht="24.95" customHeight="1">
      <c r="B16" s="67" t="s">
        <v>144</v>
      </c>
      <c r="C16" s="94" t="s">
        <v>182</v>
      </c>
      <c r="D16" s="69" t="s">
        <v>169</v>
      </c>
      <c r="E16" s="69">
        <v>63</v>
      </c>
      <c r="F16" s="83">
        <v>400</v>
      </c>
      <c r="G16" s="84">
        <f t="shared" si="1"/>
        <v>25200</v>
      </c>
      <c r="H16" s="106"/>
      <c r="I16" s="87">
        <f t="shared" si="0"/>
        <v>0</v>
      </c>
      <c r="J16"/>
    </row>
    <row r="17" spans="2:10" s="3" customFormat="1" ht="24.95" customHeight="1">
      <c r="B17" s="67" t="s">
        <v>133</v>
      </c>
      <c r="C17" s="95" t="s">
        <v>183</v>
      </c>
      <c r="D17" s="69" t="s">
        <v>169</v>
      </c>
      <c r="E17" s="69">
        <v>16</v>
      </c>
      <c r="F17" s="83">
        <v>270</v>
      </c>
      <c r="G17" s="84">
        <f t="shared" si="1"/>
        <v>4320</v>
      </c>
      <c r="H17" s="106"/>
      <c r="I17" s="87">
        <f t="shared" si="0"/>
        <v>0</v>
      </c>
      <c r="J17"/>
    </row>
    <row r="18" spans="2:10" s="3" customFormat="1" ht="20.100000000000001" customHeight="1">
      <c r="B18" s="56" t="s">
        <v>170</v>
      </c>
      <c r="C18" s="60" t="s">
        <v>171</v>
      </c>
      <c r="D18" s="57"/>
      <c r="E18" s="69"/>
      <c r="F18" s="83"/>
      <c r="G18" s="84"/>
      <c r="H18" s="106"/>
      <c r="I18" s="87"/>
      <c r="J18"/>
    </row>
    <row r="19" spans="2:10" s="3" customFormat="1" ht="24.95" customHeight="1">
      <c r="B19" s="67" t="s">
        <v>144</v>
      </c>
      <c r="C19" s="94" t="s">
        <v>184</v>
      </c>
      <c r="D19" s="69" t="s">
        <v>169</v>
      </c>
      <c r="E19" s="69">
        <v>324</v>
      </c>
      <c r="F19" s="83">
        <v>120</v>
      </c>
      <c r="G19" s="84">
        <f t="shared" si="1"/>
        <v>38880</v>
      </c>
      <c r="H19" s="106"/>
      <c r="I19" s="87">
        <f t="shared" si="0"/>
        <v>0</v>
      </c>
      <c r="J19"/>
    </row>
    <row r="20" spans="2:10" s="3" customFormat="1" ht="24.95" customHeight="1">
      <c r="B20" s="67">
        <v>705</v>
      </c>
      <c r="C20" s="96" t="s">
        <v>188</v>
      </c>
      <c r="D20" s="69" t="s">
        <v>189</v>
      </c>
      <c r="E20" s="69">
        <v>35</v>
      </c>
      <c r="F20" s="83">
        <v>1100</v>
      </c>
      <c r="G20" s="84">
        <f t="shared" si="1"/>
        <v>38500</v>
      </c>
      <c r="H20" s="106"/>
      <c r="I20" s="87">
        <f t="shared" si="0"/>
        <v>0</v>
      </c>
      <c r="J20"/>
    </row>
    <row r="21" spans="2:10" s="3" customFormat="1" ht="24.95" customHeight="1" thickBot="1">
      <c r="B21" s="115" t="s">
        <v>126</v>
      </c>
      <c r="C21" s="116"/>
      <c r="D21" s="116"/>
      <c r="E21" s="117"/>
      <c r="F21" s="39"/>
      <c r="G21" s="53">
        <f>ROUND(SUM(G6:G20),0)</f>
        <v>427892</v>
      </c>
      <c r="H21" s="53"/>
      <c r="I21" s="54">
        <f>ROUND(SUM(I6:I20),0)</f>
        <v>0</v>
      </c>
    </row>
  </sheetData>
  <sheetProtection algorithmName="SHA-512" hashValue="NnymkUddM+Xxwa6S1GqjSABcR2rJ2pHF4nNkV4ijTk/PIPi1G/UPSSE+S4Ae8prs5oKMq98hSs86Ml6mnlGOMA==" saltValue="bmIK0qFqPMfHMJbOl2dj1Q==" spinCount="100000" sheet="1" objects="1" scenarios="1"/>
  <autoFilter ref="D1:D21"/>
  <mergeCells count="10">
    <mergeCell ref="B21:E21"/>
    <mergeCell ref="B1:I1"/>
    <mergeCell ref="B2:I2"/>
    <mergeCell ref="B3:I3"/>
    <mergeCell ref="B4:B5"/>
    <mergeCell ref="C4:C5"/>
    <mergeCell ref="D4:D5"/>
    <mergeCell ref="E4:E5"/>
    <mergeCell ref="F4:G4"/>
    <mergeCell ref="H4:I4"/>
  </mergeCells>
  <phoneticPr fontId="16" type="noConversion"/>
  <pageMargins left="0.75138888888888899" right="0.35763888888888901" top="1" bottom="1" header="0.51180555555555596" footer="0.5118055555555559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6" workbookViewId="0">
      <selection activeCell="L14" sqref="L14"/>
    </sheetView>
  </sheetViews>
  <sheetFormatPr defaultRowHeight="13.5"/>
  <cols>
    <col min="1" max="1" width="5.625" style="27" customWidth="1"/>
    <col min="2" max="2" width="15.75" style="27" customWidth="1"/>
    <col min="3" max="3" width="66" style="27" customWidth="1"/>
    <col min="4" max="4" width="5.375" style="27" customWidth="1"/>
    <col min="5" max="5" width="9.125" style="27" customWidth="1"/>
    <col min="6" max="7" width="12.375" style="27" customWidth="1"/>
    <col min="8" max="8" width="29.75" style="27" customWidth="1"/>
    <col min="9" max="16384" width="9" style="27"/>
  </cols>
  <sheetData>
    <row r="1" spans="1:8" ht="24.95" customHeight="1">
      <c r="A1" s="135" t="s">
        <v>44</v>
      </c>
      <c r="B1" s="135"/>
      <c r="C1" s="135"/>
      <c r="D1" s="135"/>
      <c r="E1" s="135"/>
      <c r="F1" s="135"/>
      <c r="G1" s="135"/>
      <c r="H1" s="135"/>
    </row>
    <row r="2" spans="1:8" ht="35.1" customHeight="1">
      <c r="A2" s="28" t="s">
        <v>0</v>
      </c>
      <c r="B2" s="28" t="s">
        <v>45</v>
      </c>
      <c r="C2" s="28" t="s">
        <v>46</v>
      </c>
      <c r="D2" s="28" t="s">
        <v>6</v>
      </c>
      <c r="E2" s="28" t="s">
        <v>7</v>
      </c>
      <c r="F2" s="29" t="s">
        <v>47</v>
      </c>
      <c r="G2" s="29" t="s">
        <v>48</v>
      </c>
      <c r="H2" s="28" t="s">
        <v>49</v>
      </c>
    </row>
    <row r="3" spans="1:8" ht="24.95" customHeight="1">
      <c r="A3" s="30">
        <v>1</v>
      </c>
      <c r="B3" s="31" t="s">
        <v>50</v>
      </c>
      <c r="C3" s="32" t="s">
        <v>100</v>
      </c>
      <c r="D3" s="30" t="s">
        <v>42</v>
      </c>
      <c r="E3" s="30">
        <f>1666*25</f>
        <v>41650</v>
      </c>
      <c r="F3" s="30" t="s">
        <v>52</v>
      </c>
      <c r="G3" s="30"/>
      <c r="H3" s="30" t="s">
        <v>53</v>
      </c>
    </row>
    <row r="4" spans="1:8" ht="24.95" customHeight="1">
      <c r="A4" s="30">
        <v>2</v>
      </c>
      <c r="B4" s="31" t="s">
        <v>25</v>
      </c>
      <c r="C4" s="32" t="s">
        <v>98</v>
      </c>
      <c r="D4" s="33" t="s">
        <v>42</v>
      </c>
      <c r="E4" s="30">
        <f>695*25</f>
        <v>17375</v>
      </c>
      <c r="F4" s="30" t="s">
        <v>52</v>
      </c>
      <c r="G4" s="30"/>
      <c r="H4" s="30" t="s">
        <v>53</v>
      </c>
    </row>
    <row r="5" spans="1:8" ht="24.95" customHeight="1">
      <c r="A5" s="30">
        <v>3</v>
      </c>
      <c r="B5" s="34" t="s">
        <v>30</v>
      </c>
      <c r="C5" s="35" t="s">
        <v>102</v>
      </c>
      <c r="D5" s="33" t="s">
        <v>42</v>
      </c>
      <c r="E5" s="33">
        <f>3265*36</f>
        <v>117540</v>
      </c>
      <c r="F5" s="33" t="s">
        <v>52</v>
      </c>
      <c r="G5" s="33"/>
      <c r="H5" s="33" t="s">
        <v>53</v>
      </c>
    </row>
    <row r="6" spans="1:8" ht="24.95" customHeight="1">
      <c r="A6" s="30">
        <v>4</v>
      </c>
      <c r="B6" s="31" t="s">
        <v>26</v>
      </c>
      <c r="C6" s="32" t="s">
        <v>51</v>
      </c>
      <c r="D6" s="30" t="s">
        <v>42</v>
      </c>
      <c r="E6" s="30">
        <f>5382*25</f>
        <v>134550</v>
      </c>
      <c r="F6" s="30" t="s">
        <v>52</v>
      </c>
      <c r="G6" s="30"/>
      <c r="H6" s="30" t="s">
        <v>53</v>
      </c>
    </row>
    <row r="7" spans="1:8" ht="24.95" customHeight="1">
      <c r="A7" s="30">
        <v>5</v>
      </c>
      <c r="B7" s="31" t="s">
        <v>29</v>
      </c>
      <c r="C7" s="32" t="s">
        <v>101</v>
      </c>
      <c r="D7" s="30" t="s">
        <v>42</v>
      </c>
      <c r="E7" s="36">
        <f>4658*36</f>
        <v>167688</v>
      </c>
      <c r="F7" s="30" t="s">
        <v>52</v>
      </c>
      <c r="G7" s="30"/>
      <c r="H7" s="30" t="s">
        <v>53</v>
      </c>
    </row>
    <row r="8" spans="1:8" ht="24.95" customHeight="1">
      <c r="A8" s="30">
        <v>6</v>
      </c>
      <c r="B8" s="34" t="s">
        <v>28</v>
      </c>
      <c r="C8" s="35" t="s">
        <v>51</v>
      </c>
      <c r="D8" s="33" t="s">
        <v>42</v>
      </c>
      <c r="E8" s="33">
        <f>5553*25</f>
        <v>138825</v>
      </c>
      <c r="F8" s="33" t="s">
        <v>52</v>
      </c>
      <c r="G8" s="33"/>
      <c r="H8" s="33" t="s">
        <v>53</v>
      </c>
    </row>
    <row r="9" spans="1:8" ht="24.95" customHeight="1">
      <c r="A9" s="30">
        <v>7</v>
      </c>
      <c r="B9" s="34" t="s">
        <v>33</v>
      </c>
      <c r="C9" s="35" t="s">
        <v>104</v>
      </c>
      <c r="D9" s="30" t="s">
        <v>42</v>
      </c>
      <c r="E9" s="33">
        <f>498*36</f>
        <v>17928</v>
      </c>
      <c r="F9" s="33" t="s">
        <v>52</v>
      </c>
      <c r="G9" s="33"/>
      <c r="H9" s="33" t="s">
        <v>53</v>
      </c>
    </row>
    <row r="10" spans="1:8" ht="24.95" customHeight="1">
      <c r="A10" s="30">
        <v>8</v>
      </c>
      <c r="B10" s="31" t="s">
        <v>27</v>
      </c>
      <c r="C10" s="32" t="s">
        <v>99</v>
      </c>
      <c r="D10" s="30" t="s">
        <v>42</v>
      </c>
      <c r="E10" s="30">
        <f>1474*25</f>
        <v>36850</v>
      </c>
      <c r="F10" s="30" t="s">
        <v>52</v>
      </c>
      <c r="G10" s="30"/>
      <c r="H10" s="30" t="s">
        <v>53</v>
      </c>
    </row>
    <row r="11" spans="1:8" ht="24.95" customHeight="1">
      <c r="A11" s="30">
        <v>9</v>
      </c>
      <c r="B11" s="31" t="s">
        <v>32</v>
      </c>
      <c r="C11" s="32" t="s">
        <v>103</v>
      </c>
      <c r="D11" s="30" t="s">
        <v>42</v>
      </c>
      <c r="E11" s="30">
        <f>412*49</f>
        <v>20188</v>
      </c>
      <c r="F11" s="30" t="s">
        <v>52</v>
      </c>
      <c r="G11" s="30"/>
      <c r="H11" s="30" t="s">
        <v>53</v>
      </c>
    </row>
    <row r="12" spans="1:8" ht="24.95" customHeight="1">
      <c r="A12" s="30">
        <v>10</v>
      </c>
      <c r="B12" s="33" t="s">
        <v>31</v>
      </c>
      <c r="C12" s="35" t="s">
        <v>54</v>
      </c>
      <c r="D12" s="33" t="s">
        <v>55</v>
      </c>
      <c r="E12" s="33">
        <v>12974</v>
      </c>
      <c r="F12" s="33" t="s">
        <v>54</v>
      </c>
      <c r="G12" s="33"/>
      <c r="H12" s="33"/>
    </row>
    <row r="13" spans="1:8" ht="35.1" customHeight="1">
      <c r="A13" s="30">
        <v>11</v>
      </c>
      <c r="B13" s="30" t="s">
        <v>15</v>
      </c>
      <c r="C13" s="32" t="s">
        <v>56</v>
      </c>
      <c r="D13" s="30" t="s">
        <v>42</v>
      </c>
      <c r="E13" s="30">
        <v>348</v>
      </c>
      <c r="F13" s="30" t="s">
        <v>57</v>
      </c>
      <c r="G13" s="30"/>
      <c r="H13" s="30" t="s">
        <v>58</v>
      </c>
    </row>
    <row r="14" spans="1:8" ht="35.1" customHeight="1">
      <c r="A14" s="30">
        <v>12</v>
      </c>
      <c r="B14" s="30" t="s">
        <v>59</v>
      </c>
      <c r="C14" s="32" t="s">
        <v>60</v>
      </c>
      <c r="D14" s="30" t="s">
        <v>42</v>
      </c>
      <c r="E14" s="30">
        <v>11</v>
      </c>
      <c r="F14" s="30" t="s">
        <v>61</v>
      </c>
      <c r="G14" s="30"/>
      <c r="H14" s="30" t="s">
        <v>62</v>
      </c>
    </row>
    <row r="15" spans="1:8" ht="35.1" customHeight="1">
      <c r="A15" s="30">
        <v>13</v>
      </c>
      <c r="B15" s="33" t="s">
        <v>24</v>
      </c>
      <c r="C15" s="35" t="s">
        <v>63</v>
      </c>
      <c r="D15" s="33" t="s">
        <v>42</v>
      </c>
      <c r="E15" s="33">
        <v>814</v>
      </c>
      <c r="F15" s="33" t="s">
        <v>57</v>
      </c>
      <c r="G15" s="33"/>
      <c r="H15" s="33" t="s">
        <v>58</v>
      </c>
    </row>
    <row r="16" spans="1:8" ht="35.1" customHeight="1">
      <c r="A16" s="30">
        <v>14</v>
      </c>
      <c r="B16" s="30" t="s">
        <v>64</v>
      </c>
      <c r="C16" s="32" t="s">
        <v>65</v>
      </c>
      <c r="D16" s="30" t="s">
        <v>42</v>
      </c>
      <c r="E16" s="30">
        <v>72</v>
      </c>
      <c r="F16" s="30" t="s">
        <v>66</v>
      </c>
      <c r="G16" s="30"/>
      <c r="H16" s="30" t="s">
        <v>67</v>
      </c>
    </row>
    <row r="17" spans="1:8" ht="35.1" customHeight="1">
      <c r="A17" s="30">
        <v>15</v>
      </c>
      <c r="B17" s="33" t="s">
        <v>14</v>
      </c>
      <c r="C17" s="35" t="s">
        <v>68</v>
      </c>
      <c r="D17" s="33" t="s">
        <v>42</v>
      </c>
      <c r="E17" s="33">
        <v>187</v>
      </c>
      <c r="F17" s="33" t="s">
        <v>66</v>
      </c>
      <c r="G17" s="33"/>
      <c r="H17" s="33" t="s">
        <v>69</v>
      </c>
    </row>
    <row r="18" spans="1:8" ht="35.1" customHeight="1">
      <c r="A18" s="30">
        <v>16</v>
      </c>
      <c r="B18" s="30" t="s">
        <v>21</v>
      </c>
      <c r="C18" s="32" t="s">
        <v>70</v>
      </c>
      <c r="D18" s="30" t="s">
        <v>42</v>
      </c>
      <c r="E18" s="30">
        <v>3</v>
      </c>
      <c r="F18" s="30" t="s">
        <v>57</v>
      </c>
      <c r="G18" s="30"/>
      <c r="H18" s="30" t="s">
        <v>58</v>
      </c>
    </row>
    <row r="19" spans="1:8" ht="35.1" customHeight="1">
      <c r="A19" s="30">
        <v>17</v>
      </c>
      <c r="B19" s="30" t="s">
        <v>23</v>
      </c>
      <c r="C19" s="32" t="s">
        <v>63</v>
      </c>
      <c r="D19" s="30" t="s">
        <v>42</v>
      </c>
      <c r="E19" s="30">
        <v>221</v>
      </c>
      <c r="F19" s="30" t="s">
        <v>57</v>
      </c>
      <c r="G19" s="30"/>
      <c r="H19" s="30" t="s">
        <v>58</v>
      </c>
    </row>
    <row r="20" spans="1:8" ht="35.1" customHeight="1">
      <c r="A20" s="30">
        <v>18</v>
      </c>
      <c r="B20" s="30" t="s">
        <v>22</v>
      </c>
      <c r="C20" s="32" t="s">
        <v>70</v>
      </c>
      <c r="D20" s="30" t="s">
        <v>42</v>
      </c>
      <c r="E20" s="30">
        <v>198</v>
      </c>
      <c r="F20" s="30" t="s">
        <v>57</v>
      </c>
      <c r="G20" s="30"/>
      <c r="H20" s="30" t="s">
        <v>58</v>
      </c>
    </row>
    <row r="21" spans="1:8" ht="35.1" customHeight="1">
      <c r="A21" s="30">
        <v>19</v>
      </c>
      <c r="B21" s="30" t="s">
        <v>13</v>
      </c>
      <c r="C21" s="32" t="s">
        <v>65</v>
      </c>
      <c r="D21" s="30" t="s">
        <v>42</v>
      </c>
      <c r="E21" s="30">
        <v>176</v>
      </c>
      <c r="F21" s="30" t="s">
        <v>66</v>
      </c>
      <c r="G21" s="30"/>
      <c r="H21" s="30" t="s">
        <v>71</v>
      </c>
    </row>
    <row r="22" spans="1:8" ht="35.1" customHeight="1">
      <c r="A22" s="30">
        <v>20</v>
      </c>
      <c r="B22" s="33" t="s">
        <v>41</v>
      </c>
      <c r="C22" s="35" t="s">
        <v>72</v>
      </c>
      <c r="D22" s="33" t="s">
        <v>42</v>
      </c>
      <c r="E22" s="33">
        <v>29</v>
      </c>
      <c r="F22" s="33" t="s">
        <v>73</v>
      </c>
      <c r="G22" s="33"/>
      <c r="H22" s="33" t="s">
        <v>74</v>
      </c>
    </row>
    <row r="23" spans="1:8" ht="35.1" customHeight="1">
      <c r="A23" s="30">
        <v>21</v>
      </c>
      <c r="B23" s="30" t="s">
        <v>17</v>
      </c>
      <c r="C23" s="32" t="s">
        <v>75</v>
      </c>
      <c r="D23" s="30" t="s">
        <v>42</v>
      </c>
      <c r="E23" s="30">
        <v>738</v>
      </c>
      <c r="F23" s="30" t="s">
        <v>57</v>
      </c>
      <c r="G23" s="30"/>
      <c r="H23" s="30" t="s">
        <v>58</v>
      </c>
    </row>
    <row r="24" spans="1:8" ht="35.1" customHeight="1">
      <c r="A24" s="30">
        <v>22</v>
      </c>
      <c r="B24" s="30" t="s">
        <v>37</v>
      </c>
      <c r="C24" s="32" t="s">
        <v>76</v>
      </c>
      <c r="D24" s="30" t="s">
        <v>42</v>
      </c>
      <c r="E24" s="30">
        <v>128</v>
      </c>
      <c r="F24" s="30" t="s">
        <v>66</v>
      </c>
      <c r="G24" s="30"/>
      <c r="H24" s="30" t="s">
        <v>77</v>
      </c>
    </row>
    <row r="25" spans="1:8" ht="35.1" customHeight="1">
      <c r="A25" s="30">
        <v>23</v>
      </c>
      <c r="B25" s="30" t="s">
        <v>34</v>
      </c>
      <c r="C25" s="32" t="s">
        <v>78</v>
      </c>
      <c r="D25" s="30" t="s">
        <v>42</v>
      </c>
      <c r="E25" s="30">
        <v>3954</v>
      </c>
      <c r="F25" s="30" t="s">
        <v>79</v>
      </c>
      <c r="G25" s="30"/>
      <c r="H25" s="30" t="s">
        <v>80</v>
      </c>
    </row>
    <row r="26" spans="1:8" ht="35.1" customHeight="1">
      <c r="A26" s="30">
        <v>24</v>
      </c>
      <c r="B26" s="33" t="s">
        <v>40</v>
      </c>
      <c r="C26" s="35" t="s">
        <v>81</v>
      </c>
      <c r="D26" s="33" t="s">
        <v>42</v>
      </c>
      <c r="E26" s="33">
        <v>189</v>
      </c>
      <c r="F26" s="33" t="s">
        <v>66</v>
      </c>
      <c r="G26" s="33"/>
      <c r="H26" s="33" t="s">
        <v>82</v>
      </c>
    </row>
    <row r="27" spans="1:8" ht="35.1" customHeight="1">
      <c r="A27" s="30">
        <v>25</v>
      </c>
      <c r="B27" s="30" t="s">
        <v>36</v>
      </c>
      <c r="C27" s="32" t="s">
        <v>78</v>
      </c>
      <c r="D27" s="30" t="s">
        <v>42</v>
      </c>
      <c r="E27" s="30">
        <v>4706</v>
      </c>
      <c r="F27" s="30" t="s">
        <v>79</v>
      </c>
      <c r="G27" s="30"/>
      <c r="H27" s="30" t="s">
        <v>83</v>
      </c>
    </row>
    <row r="28" spans="1:8" ht="35.1" customHeight="1">
      <c r="A28" s="30">
        <v>26</v>
      </c>
      <c r="B28" s="30" t="s">
        <v>35</v>
      </c>
      <c r="C28" s="32" t="s">
        <v>78</v>
      </c>
      <c r="D28" s="30" t="s">
        <v>42</v>
      </c>
      <c r="E28" s="30">
        <v>1057</v>
      </c>
      <c r="F28" s="30" t="s">
        <v>79</v>
      </c>
      <c r="G28" s="30"/>
      <c r="H28" s="30" t="s">
        <v>80</v>
      </c>
    </row>
    <row r="29" spans="1:8" ht="35.1" customHeight="1">
      <c r="A29" s="30">
        <v>27</v>
      </c>
      <c r="B29" s="30" t="s">
        <v>43</v>
      </c>
      <c r="C29" s="32" t="s">
        <v>84</v>
      </c>
      <c r="D29" s="30" t="s">
        <v>42</v>
      </c>
      <c r="E29" s="30">
        <v>554</v>
      </c>
      <c r="F29" s="30" t="s">
        <v>73</v>
      </c>
      <c r="G29" s="30"/>
      <c r="H29" s="30" t="s">
        <v>58</v>
      </c>
    </row>
    <row r="30" spans="1:8" ht="35.1" customHeight="1">
      <c r="A30" s="30">
        <v>28</v>
      </c>
      <c r="B30" s="30" t="s">
        <v>19</v>
      </c>
      <c r="C30" s="32" t="s">
        <v>85</v>
      </c>
      <c r="D30" s="30" t="s">
        <v>42</v>
      </c>
      <c r="E30" s="30">
        <v>448</v>
      </c>
      <c r="F30" s="30" t="s">
        <v>57</v>
      </c>
      <c r="G30" s="30"/>
      <c r="H30" s="30" t="s">
        <v>86</v>
      </c>
    </row>
    <row r="31" spans="1:8" ht="35.1" customHeight="1">
      <c r="A31" s="30">
        <v>29</v>
      </c>
      <c r="B31" s="30" t="s">
        <v>16</v>
      </c>
      <c r="C31" s="32" t="s">
        <v>87</v>
      </c>
      <c r="D31" s="30" t="s">
        <v>42</v>
      </c>
      <c r="E31" s="30">
        <v>313</v>
      </c>
      <c r="F31" s="30" t="s">
        <v>57</v>
      </c>
      <c r="G31" s="30"/>
      <c r="H31" s="30" t="s">
        <v>58</v>
      </c>
    </row>
    <row r="32" spans="1:8" ht="35.1" customHeight="1">
      <c r="A32" s="30">
        <v>30</v>
      </c>
      <c r="B32" s="30" t="s">
        <v>18</v>
      </c>
      <c r="C32" s="32" t="s">
        <v>88</v>
      </c>
      <c r="D32" s="30" t="s">
        <v>42</v>
      </c>
      <c r="E32" s="30">
        <v>401</v>
      </c>
      <c r="F32" s="30" t="s">
        <v>57</v>
      </c>
      <c r="G32" s="30"/>
      <c r="H32" s="30" t="s">
        <v>86</v>
      </c>
    </row>
    <row r="33" spans="1:8" ht="35.1" customHeight="1">
      <c r="A33" s="30">
        <v>31</v>
      </c>
      <c r="B33" s="33" t="s">
        <v>38</v>
      </c>
      <c r="C33" s="35" t="s">
        <v>89</v>
      </c>
      <c r="D33" s="33" t="s">
        <v>42</v>
      </c>
      <c r="E33" s="33">
        <v>65</v>
      </c>
      <c r="F33" s="33" t="s">
        <v>66</v>
      </c>
      <c r="G33" s="33"/>
      <c r="H33" s="33" t="s">
        <v>90</v>
      </c>
    </row>
    <row r="34" spans="1:8" ht="35.1" customHeight="1">
      <c r="A34" s="30">
        <v>32</v>
      </c>
      <c r="B34" s="30" t="s">
        <v>39</v>
      </c>
      <c r="C34" s="32" t="s">
        <v>91</v>
      </c>
      <c r="D34" s="30" t="s">
        <v>42</v>
      </c>
      <c r="E34" s="30">
        <v>93</v>
      </c>
      <c r="F34" s="30" t="s">
        <v>66</v>
      </c>
      <c r="G34" s="30"/>
      <c r="H34" s="30" t="s">
        <v>92</v>
      </c>
    </row>
    <row r="35" spans="1:8" ht="35.1" customHeight="1">
      <c r="A35" s="30">
        <v>33</v>
      </c>
      <c r="B35" s="30" t="s">
        <v>93</v>
      </c>
      <c r="C35" s="32" t="s">
        <v>94</v>
      </c>
      <c r="D35" s="30" t="s">
        <v>42</v>
      </c>
      <c r="E35" s="30">
        <v>48</v>
      </c>
      <c r="F35" s="30" t="s">
        <v>95</v>
      </c>
      <c r="G35" s="30"/>
      <c r="H35" s="30" t="s">
        <v>96</v>
      </c>
    </row>
    <row r="36" spans="1:8" ht="35.1" customHeight="1">
      <c r="A36" s="30">
        <v>34</v>
      </c>
      <c r="B36" s="30" t="s">
        <v>20</v>
      </c>
      <c r="C36" s="32" t="s">
        <v>85</v>
      </c>
      <c r="D36" s="30" t="s">
        <v>42</v>
      </c>
      <c r="E36" s="30">
        <v>29</v>
      </c>
      <c r="F36" s="30" t="s">
        <v>57</v>
      </c>
      <c r="G36" s="30"/>
      <c r="H36" s="30" t="s">
        <v>58</v>
      </c>
    </row>
    <row r="37" spans="1:8" ht="35.1" customHeight="1">
      <c r="A37" s="30">
        <v>35</v>
      </c>
      <c r="B37" s="30" t="s">
        <v>97</v>
      </c>
      <c r="C37" s="32" t="s">
        <v>84</v>
      </c>
      <c r="D37" s="30" t="s">
        <v>42</v>
      </c>
      <c r="E37" s="30">
        <v>277</v>
      </c>
      <c r="F37" s="30" t="s">
        <v>73</v>
      </c>
      <c r="G37" s="30"/>
      <c r="H37" s="30" t="s">
        <v>58</v>
      </c>
    </row>
  </sheetData>
  <autoFilter ref="B1:B37"/>
  <mergeCells count="1">
    <mergeCell ref="A1:H1"/>
  </mergeCells>
  <phoneticPr fontId="16" type="noConversion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5</vt:i4>
      </vt:variant>
    </vt:vector>
  </HeadingPairs>
  <TitlesOfParts>
    <vt:vector size="12" baseType="lpstr">
      <vt:lpstr>汇总</vt:lpstr>
      <vt:lpstr>第100章</vt:lpstr>
      <vt:lpstr>第200章</vt:lpstr>
      <vt:lpstr>第300章</vt:lpstr>
      <vt:lpstr>第600章</vt:lpstr>
      <vt:lpstr>第700章</vt:lpstr>
      <vt:lpstr>Sheet1 (3)</vt:lpstr>
      <vt:lpstr>第100章!Print_Titles</vt:lpstr>
      <vt:lpstr>第200章!Print_Titles</vt:lpstr>
      <vt:lpstr>第300章!Print_Titles</vt:lpstr>
      <vt:lpstr>第600章!Print_Titles</vt:lpstr>
      <vt:lpstr>第700章!Print_Titles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cp:lastPrinted>2022-11-01T00:39:09Z</cp:lastPrinted>
  <dcterms:created xsi:type="dcterms:W3CDTF">2018-02-27T11:14:00Z</dcterms:created>
  <dcterms:modified xsi:type="dcterms:W3CDTF">2022-11-01T01:11:09Z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